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05" activeTab="0"/>
  </bookViews>
  <sheets>
    <sheet name="注意事項" sheetId="1" r:id="rId1"/>
    <sheet name="個人種目申込一覧表" sheetId="2" r:id="rId2"/>
    <sheet name="リレー申込票" sheetId="3" r:id="rId3"/>
    <sheet name="団体略称一覧" sheetId="4" r:id="rId4"/>
  </sheets>
  <definedNames>
    <definedName name="_xlnm.Print_Area" localSheetId="2">'リレー申込票'!$A$1:$J$39</definedName>
    <definedName name="_xlnm.Print_Area" localSheetId="1">'個人種目申込一覧表'!$A:$I</definedName>
  </definedNames>
  <calcPr fullCalcOnLoad="1"/>
</workbook>
</file>

<file path=xl/sharedStrings.xml><?xml version="1.0" encoding="utf-8"?>
<sst xmlns="http://schemas.openxmlformats.org/spreadsheetml/2006/main" count="523" uniqueCount="309">
  <si>
    <r>
      <t>略称</t>
    </r>
    <r>
      <rPr>
        <sz val="10"/>
        <color indexed="8"/>
        <rFont val="ＭＳ Ｐゴシック"/>
        <family val="3"/>
      </rPr>
      <t>（全角7文字以内）</t>
    </r>
  </si>
  <si>
    <t>申　込
責任者</t>
  </si>
  <si>
    <t>氏名</t>
  </si>
  <si>
    <t>住所</t>
  </si>
  <si>
    <t>Ｎｏ．</t>
  </si>
  <si>
    <t>性別
/ｸﾗｽ</t>
  </si>
  <si>
    <t>学年</t>
  </si>
  <si>
    <t>《実施個人種目一覧》</t>
  </si>
  <si>
    <t>氏名(半角ｶﾅ)</t>
  </si>
  <si>
    <t>　　　　　　          　 性別・ｸﾗｽ
　種目</t>
  </si>
  <si>
    <t>記入例</t>
  </si>
  <si>
    <t>走高跳</t>
  </si>
  <si>
    <t>参加料／種目</t>
  </si>
  <si>
    <t>リレー申込票</t>
  </si>
  <si>
    <t>氏名
／下段（ｶﾅ）</t>
  </si>
  <si>
    <t>申込種目数</t>
  </si>
  <si>
    <t>参加料合計</t>
  </si>
  <si>
    <t>男子</t>
  </si>
  <si>
    <t>女子</t>
  </si>
  <si>
    <t>略称ｶﾅ（半角）</t>
  </si>
  <si>
    <t>団体名称</t>
  </si>
  <si>
    <t>一般</t>
  </si>
  <si>
    <t>大学</t>
  </si>
  <si>
    <t>高校</t>
  </si>
  <si>
    <t>参加料</t>
  </si>
  <si>
    <t>登録番号
/学年</t>
  </si>
  <si>
    <t>参考記録</t>
  </si>
  <si>
    <t>性/クラス</t>
  </si>
  <si>
    <t>種　　目</t>
  </si>
  <si>
    <t>走幅跳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</si>
  <si>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</si>
  <si>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</si>
  <si>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</si>
  <si>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</si>
  <si>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</si>
  <si>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</si>
  <si>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</si>
  <si>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</si>
  <si>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参加料合計</t>
  </si>
  <si>
    <t>ﾅﾝﾊﾞｰ</t>
  </si>
  <si>
    <t>400m</t>
  </si>
  <si>
    <t>長野　陸子</t>
  </si>
  <si>
    <t>ﾅｶﾞﾉ　ﾘｸｺ</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</si>
  <si>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</si>
  <si>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</si>
  <si>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</si>
  <si>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</si>
  <si>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</si>
  <si>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</si>
  <si>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</si>
  <si>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</si>
  <si>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</si>
  <si>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</si>
  <si>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</si>
  <si>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</si>
  <si>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</si>
  <si>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</si>
  <si>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</si>
  <si>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</si>
  <si>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</si>
  <si>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</si>
  <si>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</si>
  <si>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</si>
  <si>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</si>
  <si>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</si>
  <si>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</si>
  <si>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</si>
  <si>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</si>
  <si>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</si>
  <si>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</si>
  <si>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</si>
  <si>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</si>
  <si>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</si>
  <si>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</si>
  <si>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</si>
  <si>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</si>
  <si>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</si>
  <si>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</si>
  <si>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</si>
  <si>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</si>
  <si>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</si>
  <si>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</si>
  <si>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</si>
  <si>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</si>
  <si>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</si>
  <si>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</si>
  <si>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</si>
  <si>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</si>
  <si>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</si>
  <si>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</si>
  <si>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</si>
  <si>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</si>
  <si>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</si>
  <si>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</si>
  <si>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</si>
  <si>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</si>
  <si>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</si>
  <si>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</si>
  <si>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</si>
  <si>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</si>
  <si>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</si>
  <si>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</si>
  <si>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</si>
  <si>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</si>
  <si>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</si>
  <si>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</si>
  <si>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</si>
  <si>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</si>
  <si>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</si>
  <si>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</si>
  <si>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</si>
  <si>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</si>
  <si>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</si>
  <si>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</si>
  <si>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</si>
  <si>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</si>
  <si>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</si>
  <si>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</si>
  <si>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</si>
  <si>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</si>
  <si>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</si>
  <si>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</si>
  <si>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</si>
  <si>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</si>
  <si>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</si>
  <si>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</si>
  <si>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</si>
  <si>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</si>
  <si>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</si>
  <si>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</si>
  <si>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</si>
  <si>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</si>
  <si>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</si>
  <si>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</si>
  <si>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</si>
  <si>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</si>
  <si>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</si>
  <si>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</si>
  <si>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</si>
  <si>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</si>
  <si>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</si>
  <si>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</si>
  <si>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</si>
  <si>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</si>
  <si>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</si>
  <si>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</si>
  <si>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</si>
  <si>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</si>
  <si>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</si>
  <si>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</si>
  <si>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</si>
  <si>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</si>
  <si>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</si>
  <si>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</si>
  <si>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</si>
  <si>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</si>
  <si>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</si>
  <si>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</si>
  <si>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</si>
  <si>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</si>
  <si>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</si>
  <si>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</si>
  <si>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</si>
  <si>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</si>
  <si>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</si>
  <si>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</si>
  <si>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</si>
  <si>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</si>
  <si>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</si>
  <si>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</si>
  <si>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</si>
  <si>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</si>
  <si>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</si>
  <si>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</si>
  <si>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</si>
  <si>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</si>
  <si>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</si>
  <si>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</si>
  <si>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</si>
  <si>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</si>
  <si>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</si>
  <si>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高等学校</t>
  </si>
  <si>
    <t>大学</t>
  </si>
  <si>
    <t>学校略称末尾に　大　を入れる</t>
  </si>
  <si>
    <t>長野工業高等専門学校</t>
  </si>
  <si>
    <t>※団体/責任者等のデータは個人種目申込一覧表のものを共有します。</t>
  </si>
  <si>
    <t>D</t>
  </si>
  <si>
    <t>砲丸投(2.721kg)</t>
  </si>
  <si>
    <t>個人種目申込一覧表／長野陸上競技協会</t>
  </si>
  <si>
    <t>長野陸上競技協会　</t>
  </si>
  <si>
    <t>リレー</t>
  </si>
  <si>
    <t>個人</t>
  </si>
  <si>
    <t>リレーのみ参加料</t>
  </si>
  <si>
    <t>混合</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</si>
  <si>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</si>
  <si>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</si>
  <si>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</si>
  <si>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</si>
  <si>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</si>
  <si>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</si>
  <si>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</si>
  <si>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</si>
  <si>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</si>
  <si>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</si>
  <si>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</si>
  <si>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</si>
  <si>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</si>
  <si>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</si>
  <si>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</si>
  <si>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</si>
  <si>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</si>
  <si>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</si>
  <si>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</si>
  <si>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</si>
  <si>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</si>
  <si>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</si>
  <si>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</si>
  <si>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</si>
  <si>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</si>
  <si>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</si>
  <si>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砲丸投(5.000kg)</t>
  </si>
  <si>
    <t>砲丸投(2.721kg)</t>
  </si>
  <si>
    <t/>
  </si>
  <si>
    <t>参加（のべ）人数</t>
  </si>
  <si>
    <t>M</t>
  </si>
  <si>
    <t>100m</t>
  </si>
  <si>
    <t>100m</t>
  </si>
  <si>
    <t>200m</t>
  </si>
  <si>
    <t>200m</t>
  </si>
  <si>
    <t>400m</t>
  </si>
  <si>
    <t>800m</t>
  </si>
  <si>
    <t>800m</t>
  </si>
  <si>
    <t>走幅跳</t>
  </si>
  <si>
    <t>砲丸投(7.260kg)</t>
  </si>
  <si>
    <t>中学女子</t>
  </si>
  <si>
    <t>110mH(0.914m)</t>
  </si>
  <si>
    <t>110mH(0.914m)</t>
  </si>
  <si>
    <t>100mH(0.762m)</t>
  </si>
  <si>
    <t>砲丸投(4.000kg)</t>
  </si>
  <si>
    <t>砲丸投(4.000kg)</t>
  </si>
  <si>
    <t>中学男子</t>
  </si>
  <si>
    <t>100mH(0.762m)</t>
  </si>
  <si>
    <t>砲丸投(7.260kg)</t>
  </si>
  <si>
    <t>(A)</t>
  </si>
  <si>
    <t>(B)</t>
  </si>
  <si>
    <t>(D)</t>
  </si>
  <si>
    <t>(E)</t>
  </si>
  <si>
    <t>(F)</t>
  </si>
  <si>
    <t>チーム枝記号</t>
  </si>
  <si>
    <t>やり投(0.600kg)</t>
  </si>
  <si>
    <t>やり投(0.800kg)</t>
  </si>
  <si>
    <t>やり投(0.600kg)</t>
  </si>
  <si>
    <t>やり投(0.800kg)</t>
  </si>
  <si>
    <t>中学</t>
  </si>
  <si>
    <t>1500m</t>
  </si>
  <si>
    <r>
      <t>1</t>
    </r>
    <r>
      <rPr>
        <sz val="11"/>
        <rFont val="ＭＳ Ｐゴシック"/>
        <family val="3"/>
      </rPr>
      <t>5</t>
    </r>
    <r>
      <rPr>
        <sz val="11"/>
        <rFont val="ＭＳ Ｐゴシック"/>
        <family val="3"/>
      </rPr>
      <t>00m</t>
    </r>
  </si>
  <si>
    <t>50</t>
  </si>
  <si>
    <t>(C)</t>
  </si>
  <si>
    <t>【大会別特記事項】
○リレーチームは登録済みの同一クラブ・同一校で編成
　すること。
○複数チームの参加可能です。その場合は、チーム枝記号
　を必ず選択して下さい。</t>
  </si>
  <si>
    <t>800m</t>
  </si>
  <si>
    <t>学校名+中学</t>
  </si>
  <si>
    <t>学校名+高校</t>
  </si>
  <si>
    <t>学校名+大学</t>
  </si>
  <si>
    <t>エラーはプログラムから漏れる可能性があります。</t>
  </si>
  <si>
    <t>エラーファイルは再エントリーをしていただきます。</t>
  </si>
  <si>
    <t>①原則として、黄色のセル範囲は入力（選択）必須事項です。必ず記入してください。</t>
  </si>
  <si>
    <t>　記入した内容がプログラム、記録、賞状等にそのまま反映されます。</t>
  </si>
  <si>
    <t>　中学は”中”、高校は”高”を必ずつけてください。</t>
  </si>
  <si>
    <t>　ﾌﾘｶﾞﾅは、半角ｶﾅで入力してください。（個人・リレーともに）</t>
  </si>
  <si>
    <t>④参考記録は、数字のみとし、トラック種目は1/100秒まで（例：1000ｍ　3分20秒48 → 32048）、</t>
  </si>
  <si>
    <t>　手動で12秒6の場合でも、1260と入力してください。</t>
  </si>
  <si>
    <t>　フィールドはcmまでを記入してください（例　走幅跳　3m20　→　320　単位は入れない事）</t>
  </si>
  <si>
    <t>⑤別のデータからコピー＆ペーストする場合は、氏名とﾌﾘｶﾞﾅのみとして、</t>
  </si>
  <si>
    <t>　貼り付け方法は「形式を選択して貼り付け」から「値」を選択し貼り付けてください。</t>
  </si>
  <si>
    <t>　性/ｸﾗｽ、学年、種目はプルダウンから選択してください。</t>
  </si>
  <si>
    <t>⑥リレーにて同一種目に複数エントリーする場合は、必ずチーム枝記号を入れてください。</t>
  </si>
  <si>
    <t>　（同種目1チームの場合は必要ありません）</t>
  </si>
  <si>
    <t>⑦ナンバーカードの重複がないか確認してください。（ある場合は警告が出ます）</t>
  </si>
  <si>
    <t>⑧セルが赤色になっているところが無いか（未入力）確認してください。</t>
  </si>
  <si>
    <t>※シート・セルの削除・挿入などはしないでください。</t>
  </si>
  <si>
    <t>（３）エントリーセンターの利用方法</t>
  </si>
  <si>
    <t>　　間違えて他の大会を選択し送信するとエントリーファイルが届きません。</t>
  </si>
  <si>
    <t>⑨受付完了の自動返信メールを受信し、内容を確認してください。</t>
  </si>
  <si>
    <t>※中学のみ</t>
  </si>
  <si>
    <t>M</t>
  </si>
  <si>
    <t>【大会別特記事項】
○参考記録を必ず入力のこと。400mも"分"表示
　（例 10203）です。
○参加人数等の制限は設けません。
　４種目以上エントリーする場合は、下の段に性別から入力
　してください。
○高校生は高体連割当ナンバーカードを、
　中学生は県陸協割当ナンバーカードを入力。
　一般・大学生はナンバーカードの入力は必要ありません。</t>
  </si>
  <si>
    <t>※略称がプログラム、記録等にそのまま反映されます。</t>
  </si>
  <si>
    <t>4×100mR</t>
  </si>
  <si>
    <t>4×100mR</t>
  </si>
  <si>
    <t>3000m</t>
  </si>
  <si>
    <t>3000m</t>
  </si>
  <si>
    <t>砲丸投(6.000kg)</t>
  </si>
  <si>
    <t>砲丸投(6.000kg)</t>
  </si>
  <si>
    <t>※高校のみ</t>
  </si>
  <si>
    <t>1500m</t>
  </si>
  <si>
    <t>100mH(0.762m)</t>
  </si>
  <si>
    <t>砲丸投(7.260kg)</t>
  </si>
  <si>
    <t>砲丸投(5.000kg)</t>
  </si>
  <si>
    <t>砲丸投(2.721kg)</t>
  </si>
  <si>
    <t>3000m</t>
  </si>
  <si>
    <t>高校男子</t>
  </si>
  <si>
    <t>高校女子</t>
  </si>
  <si>
    <t>砲丸投(5.000kg)</t>
  </si>
  <si>
    <r>
      <t>砲丸投(</t>
    </r>
    <r>
      <rPr>
        <sz val="11"/>
        <rFont val="ＭＳ Ｐゴシック"/>
        <family val="3"/>
      </rPr>
      <t>6</t>
    </r>
    <r>
      <rPr>
        <sz val="11"/>
        <rFont val="ＭＳ Ｐゴシック"/>
        <family val="3"/>
      </rPr>
      <t>.000kg)</t>
    </r>
  </si>
  <si>
    <t>ファイル名は15matsuazu_○○○にして下さい。（下記参照）</t>
  </si>
  <si>
    <t>⑨ファイル名については、デフォルトでは ○○matsuazu_entryfile となっているので、entryfile の部分を団体名に</t>
  </si>
  <si>
    <t>　変えてください。（例：15matsuazu_entryfile を 15matsuazu_安曇野高 に変更　”高”まで記入してください）</t>
  </si>
  <si>
    <t>平成27年度松本・安曇野陸上競技記録会</t>
  </si>
  <si>
    <t>緊急連絡先
電話番号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</si>
</sst>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9"/>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sz val="6"/>
      <color indexed="8"/>
      <name val="ＭＳ Ｐゴシック"/>
      <family val="3"/>
    </font>
    <font>
      <b/>
      <sz val="14"/>
      <color indexed="17"/>
      <name val="ＭＳ Ｐゴシック"/>
      <family val="3"/>
    </font>
    <font>
      <b/>
      <sz val="11"/>
      <color indexed="8"/>
      <name val="ＭＳ Ｐゴシック"/>
      <family val="3"/>
    </font>
    <font>
      <u val="single"/>
      <sz val="8.25"/>
      <color indexed="12"/>
      <name val="ＭＳ Ｐゴシック"/>
      <family val="3"/>
    </font>
    <font>
      <u val="single"/>
      <sz val="8.25"/>
      <color indexed="36"/>
      <name val="ＭＳ Ｐゴシック"/>
      <family val="3"/>
    </font>
    <font>
      <sz val="8"/>
      <color indexed="9"/>
      <name val="ＭＳ Ｐゴシック"/>
      <family val="3"/>
    </font>
    <font>
      <b/>
      <sz val="12"/>
      <name val="ＭＳ Ｐゴシック"/>
      <family val="3"/>
    </font>
    <font>
      <sz val="11"/>
      <color indexed="8"/>
      <name val="メイリオ"/>
      <family val="3"/>
    </font>
    <font>
      <b/>
      <sz val="18"/>
      <name val="ＭＳ Ｐゴシック"/>
      <family val="3"/>
    </font>
    <font>
      <sz val="10"/>
      <name val="ＭＳ Ｐゴシック"/>
      <family val="3"/>
    </font>
    <font>
      <sz val="14"/>
      <name val="ＭＳ Ｐゴシック"/>
      <family val="3"/>
    </font>
    <font>
      <sz val="16"/>
      <color indexed="8"/>
      <name val="メイリオ"/>
      <family val="3"/>
    </font>
    <font>
      <sz val="11"/>
      <name val="メイリオ"/>
      <family val="3"/>
    </font>
    <font>
      <b/>
      <sz val="14"/>
      <color indexed="10"/>
      <name val="ＭＳ Ｐゴシック"/>
      <family val="3"/>
    </font>
    <font>
      <b/>
      <sz val="16"/>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メイリオ"/>
      <family val="3"/>
    </font>
    <font>
      <sz val="11"/>
      <color indexed="10"/>
      <name val="メイリオ"/>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0"/>
      <name val="メイリオ"/>
      <family val="3"/>
    </font>
    <font>
      <sz val="11"/>
      <color rgb="FFFF0000"/>
      <name val="メイリオ"/>
      <family val="3"/>
    </font>
    <font>
      <sz val="11"/>
      <name val="Calibri"/>
      <family val="3"/>
    </font>
    <font>
      <sz val="10"/>
      <color theme="1"/>
      <name val="Calibri"/>
      <family val="3"/>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FFFF99"/>
        <bgColor indexed="64"/>
      </patternFill>
    </fill>
    <fill>
      <patternFill patternType="solid">
        <fgColor rgb="FFFFCCFF"/>
        <bgColor indexed="64"/>
      </patternFill>
    </fill>
    <fill>
      <patternFill patternType="solid">
        <fgColor rgb="FFC00000"/>
        <bgColor indexed="64"/>
      </patternFill>
    </fill>
    <fill>
      <patternFill patternType="solid">
        <fgColor rgb="FFCCFFCC"/>
        <bgColor indexed="64"/>
      </patternFill>
    </fill>
    <fill>
      <patternFill patternType="solid">
        <fgColor rgb="FFDDDDDD"/>
        <bgColor indexed="64"/>
      </patternFill>
    </fill>
    <fill>
      <patternFill patternType="solid">
        <fgColor indexed="47"/>
        <bgColor indexed="64"/>
      </patternFill>
    </fill>
    <fill>
      <patternFill patternType="solid">
        <fgColor rgb="FF00FFFF"/>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style="thin"/>
      <right style="hair"/>
      <top style="hair"/>
      <bottom/>
    </border>
    <border>
      <left style="hair"/>
      <right style="hair"/>
      <top style="hair"/>
      <bottom/>
    </border>
    <border>
      <left style="hair"/>
      <right/>
      <top style="hair"/>
      <bottom/>
    </border>
    <border>
      <left>
        <color indexed="63"/>
      </left>
      <right style="thin"/>
      <top>
        <color indexed="63"/>
      </top>
      <bottom style="thin"/>
    </border>
    <border>
      <left/>
      <right style="thin"/>
      <top style="thin"/>
      <bottom style="thin"/>
    </border>
    <border diagonalDown="1">
      <left style="medium"/>
      <right style="thin"/>
      <top style="medium"/>
      <bottom style="thin"/>
      <diagonal style="hair"/>
    </border>
    <border>
      <left style="medium"/>
      <right style="thin"/>
      <top style="thin"/>
      <bottom style="thin"/>
    </border>
    <border>
      <left style="thin"/>
      <right style="medium"/>
      <top style="thin"/>
      <bottom style="thin"/>
    </border>
    <border>
      <left>
        <color indexed="63"/>
      </left>
      <right/>
      <top style="medium"/>
      <bottom/>
    </border>
    <border>
      <left style="medium"/>
      <right>
        <color indexed="63"/>
      </right>
      <top>
        <color indexed="63"/>
      </top>
      <bottom style="medium"/>
    </border>
    <border>
      <left style="medium"/>
      <right/>
      <top style="medium"/>
      <bottom style="thin"/>
    </border>
    <border>
      <left style="hair"/>
      <right style="thin"/>
      <top style="medium"/>
      <bottom style="hair"/>
    </border>
    <border>
      <left style="hair"/>
      <right style="medium"/>
      <top style="medium"/>
      <bottom style="hair"/>
    </border>
    <border>
      <left style="hair"/>
      <right style="medium"/>
      <top style="thin"/>
      <bottom style="hair"/>
    </border>
    <border>
      <left style="hair"/>
      <right style="medium"/>
      <top style="hair"/>
      <bottom style="medium"/>
    </border>
    <border>
      <left style="hair"/>
      <right style="medium"/>
      <top style="hair"/>
      <bottom style="thin"/>
    </border>
    <border>
      <left style="medium"/>
      <right style="hair"/>
      <top style="medium"/>
      <bottom style="hair"/>
    </border>
    <border>
      <left style="thin"/>
      <right style="hair"/>
      <top style="medium"/>
      <bottom style="hair"/>
    </border>
    <border>
      <left style="medium"/>
      <right>
        <color indexed="63"/>
      </right>
      <top>
        <color indexed="63"/>
      </top>
      <bottom>
        <color indexed="63"/>
      </bottom>
    </border>
    <border>
      <left style="thin"/>
      <right style="thin"/>
      <top style="thin"/>
      <bottom>
        <color indexed="63"/>
      </bottom>
    </border>
    <border>
      <left style="thin"/>
      <right style="thin"/>
      <top/>
      <bottom style="thin"/>
    </border>
    <border>
      <left style="medium"/>
      <right/>
      <top style="medium"/>
      <bottom/>
    </border>
    <border>
      <left/>
      <right/>
      <top/>
      <bottom style="medium"/>
    </border>
    <border>
      <left style="medium"/>
      <right style="hair"/>
      <top style="hair"/>
      <bottom style="thin"/>
    </border>
    <border>
      <left style="hair"/>
      <right style="thin"/>
      <top style="hair"/>
      <bottom style="thin"/>
    </border>
    <border>
      <left style="thin"/>
      <right style="hair"/>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thin"/>
      <right style="medium"/>
      <top>
        <color indexed="63"/>
      </top>
      <bottom style="thin"/>
    </border>
    <border>
      <left style="medium"/>
      <right/>
      <top/>
      <bottom style="thin"/>
    </border>
    <border>
      <left style="thin"/>
      <right/>
      <top style="thin"/>
      <bottom style="thin"/>
    </border>
    <border>
      <left style="thin"/>
      <right/>
      <top/>
      <bottom style="thin"/>
    </border>
    <border>
      <left/>
      <right/>
      <top style="thin"/>
      <bottom style="thin"/>
    </border>
    <border>
      <left/>
      <right style="medium"/>
      <top style="thin"/>
      <bottom style="thin"/>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medium"/>
      <right style="thin"/>
      <top/>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thin"/>
      <top style="medium"/>
      <bottom style="medium"/>
    </border>
    <border>
      <left>
        <color indexed="63"/>
      </left>
      <right style="medium"/>
      <top style="medium"/>
      <bottom/>
    </border>
    <border>
      <left>
        <color indexed="63"/>
      </left>
      <right style="medium"/>
      <top>
        <color indexed="63"/>
      </top>
      <bottom>
        <color indexed="63"/>
      </bottom>
    </border>
    <border>
      <left/>
      <right style="medium"/>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0" borderId="4" applyNumberFormat="0" applyAlignment="0" applyProtection="0"/>
    <xf numFmtId="0" fontId="0" fillId="0" borderId="0">
      <alignment vertical="center"/>
      <protection/>
    </xf>
    <xf numFmtId="0" fontId="1" fillId="0" borderId="0">
      <alignment/>
      <protection/>
    </xf>
    <xf numFmtId="0" fontId="20" fillId="0" borderId="0" applyNumberFormat="0" applyFill="0" applyBorder="0" applyAlignment="0" applyProtection="0"/>
    <xf numFmtId="0" fontId="63" fillId="31" borderId="0" applyNumberFormat="0" applyBorder="0" applyAlignment="0" applyProtection="0"/>
  </cellStyleXfs>
  <cellXfs count="28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8" fillId="0" borderId="0" xfId="0" applyFont="1" applyFill="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176" fontId="0" fillId="0" borderId="14"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5" xfId="0" applyBorder="1" applyAlignment="1">
      <alignment vertical="center"/>
    </xf>
    <xf numFmtId="0" fontId="10" fillId="0" borderId="16" xfId="0" applyFont="1" applyBorder="1" applyAlignment="1">
      <alignment horizontal="center" vertical="center" wrapText="1"/>
    </xf>
    <xf numFmtId="0" fontId="0" fillId="0" borderId="17" xfId="0" applyBorder="1" applyAlignment="1">
      <alignment vertical="center" wrapText="1"/>
    </xf>
    <xf numFmtId="0" fontId="10"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0" xfId="0" applyFill="1" applyAlignment="1">
      <alignment vertical="top"/>
    </xf>
    <xf numFmtId="0" fontId="0" fillId="0" borderId="11" xfId="0" applyFont="1" applyBorder="1" applyAlignment="1">
      <alignment horizontal="center" vertical="center"/>
    </xf>
    <xf numFmtId="49" fontId="12" fillId="32" borderId="20" xfId="0" applyNumberFormat="1" applyFont="1" applyFill="1" applyBorder="1" applyAlignment="1">
      <alignment horizontal="center" vertical="center"/>
    </xf>
    <xf numFmtId="0" fontId="0" fillId="0" borderId="0" xfId="0" applyFill="1" applyAlignment="1">
      <alignment vertical="center" wrapText="1"/>
    </xf>
    <xf numFmtId="0" fontId="13" fillId="0" borderId="0" xfId="0" applyFont="1" applyAlignment="1">
      <alignment vertical="center"/>
    </xf>
    <xf numFmtId="0" fontId="0" fillId="0" borderId="0" xfId="0" applyFill="1" applyAlignment="1">
      <alignment vertical="top" wrapText="1"/>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0" fillId="0" borderId="0" xfId="0" applyFill="1" applyBorder="1" applyAlignment="1">
      <alignment vertical="center"/>
    </xf>
    <xf numFmtId="0" fontId="8" fillId="0" borderId="0" xfId="0" applyFont="1" applyAlignment="1">
      <alignment vertical="center"/>
    </xf>
    <xf numFmtId="0" fontId="11" fillId="0" borderId="23" xfId="0" applyFont="1" applyFill="1" applyBorder="1" applyAlignment="1">
      <alignment horizontal="center" vertical="center" wrapText="1"/>
    </xf>
    <xf numFmtId="0" fontId="0" fillId="0" borderId="0" xfId="0" applyFill="1" applyAlignment="1">
      <alignment vertical="center"/>
    </xf>
    <xf numFmtId="178" fontId="0" fillId="0" borderId="14" xfId="0" applyNumberFormat="1" applyBorder="1" applyAlignment="1">
      <alignment horizontal="center" vertical="center"/>
    </xf>
    <xf numFmtId="177" fontId="0" fillId="0" borderId="14" xfId="0" applyNumberFormat="1" applyBorder="1" applyAlignment="1">
      <alignment horizontal="center" vertical="center"/>
    </xf>
    <xf numFmtId="49" fontId="0" fillId="0" borderId="0" xfId="0" applyNumberForma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4" fillId="0" borderId="0" xfId="0" applyFont="1" applyFill="1" applyAlignment="1">
      <alignment vertical="center"/>
    </xf>
    <xf numFmtId="0" fontId="8" fillId="33" borderId="0" xfId="0" applyFont="1" applyFill="1" applyAlignment="1">
      <alignment vertical="center"/>
    </xf>
    <xf numFmtId="5" fontId="0" fillId="0" borderId="15" xfId="0" applyNumberFormat="1" applyBorder="1" applyAlignment="1">
      <alignment horizontal="center" vertical="center"/>
    </xf>
    <xf numFmtId="5" fontId="0" fillId="0" borderId="12" xfId="0" applyNumberFormat="1" applyBorder="1" applyAlignment="1">
      <alignment horizontal="center" vertical="center"/>
    </xf>
    <xf numFmtId="0" fontId="0" fillId="5" borderId="20" xfId="0" applyFill="1" applyBorder="1" applyAlignment="1">
      <alignment vertical="center"/>
    </xf>
    <xf numFmtId="0" fontId="0" fillId="5" borderId="20" xfId="0" applyFill="1" applyBorder="1" applyAlignment="1">
      <alignment horizontal="center" vertical="center"/>
    </xf>
    <xf numFmtId="0" fontId="0" fillId="5" borderId="20" xfId="0" applyFill="1" applyBorder="1" applyAlignment="1" applyProtection="1">
      <alignment horizontal="center" vertical="center"/>
      <protection/>
    </xf>
    <xf numFmtId="49" fontId="6" fillId="34" borderId="24" xfId="61" applyNumberFormat="1" applyFont="1" applyFill="1" applyBorder="1" applyAlignment="1">
      <alignment horizontal="center" vertical="center" shrinkToFit="1"/>
      <protection/>
    </xf>
    <xf numFmtId="49" fontId="6" fillId="34" borderId="25" xfId="61" applyNumberFormat="1" applyFont="1" applyFill="1" applyBorder="1" applyAlignment="1">
      <alignment horizontal="center" vertical="center"/>
      <protection/>
    </xf>
    <xf numFmtId="49" fontId="6" fillId="34" borderId="26" xfId="61" applyNumberFormat="1" applyFont="1" applyFill="1" applyBorder="1" applyAlignment="1">
      <alignment horizontal="center" vertical="center"/>
      <protection/>
    </xf>
    <xf numFmtId="49" fontId="15" fillId="33" borderId="20" xfId="61" applyNumberFormat="1" applyFont="1" applyFill="1" applyBorder="1" applyAlignment="1">
      <alignment vertical="center" shrinkToFit="1"/>
      <protection/>
    </xf>
    <xf numFmtId="0" fontId="15" fillId="33" borderId="20" xfId="61" applyFont="1" applyFill="1" applyBorder="1" applyAlignment="1">
      <alignment vertical="center" shrinkToFit="1"/>
      <protection/>
    </xf>
    <xf numFmtId="49" fontId="5" fillId="33" borderId="27" xfId="61" applyNumberFormat="1" applyFont="1" applyFill="1" applyBorder="1" applyAlignment="1">
      <alignment vertical="center" shrinkToFit="1"/>
      <protection/>
    </xf>
    <xf numFmtId="0" fontId="5" fillId="33" borderId="20" xfId="61" applyFont="1" applyFill="1" applyBorder="1" applyAlignment="1">
      <alignment vertical="center" shrinkToFit="1"/>
      <protection/>
    </xf>
    <xf numFmtId="49" fontId="5" fillId="33" borderId="28" xfId="0" applyNumberFormat="1" applyFont="1" applyFill="1" applyBorder="1" applyAlignment="1">
      <alignment vertical="center" shrinkToFit="1"/>
    </xf>
    <xf numFmtId="0" fontId="5" fillId="33" borderId="20" xfId="0" applyFont="1" applyFill="1" applyBorder="1" applyAlignment="1">
      <alignment vertical="center" shrinkToFit="1"/>
    </xf>
    <xf numFmtId="0" fontId="5" fillId="33" borderId="20" xfId="62" applyFont="1" applyFill="1" applyBorder="1" applyAlignment="1">
      <alignment shrinkToFit="1"/>
      <protection/>
    </xf>
    <xf numFmtId="49" fontId="5" fillId="33" borderId="28" xfId="61" applyNumberFormat="1" applyFont="1" applyFill="1" applyBorder="1" applyAlignment="1">
      <alignment vertical="center" shrinkToFit="1"/>
      <protection/>
    </xf>
    <xf numFmtId="49" fontId="5" fillId="33" borderId="28" xfId="0" applyNumberFormat="1" applyFont="1" applyFill="1" applyBorder="1" applyAlignment="1">
      <alignment vertical="center" shrinkToFit="1"/>
    </xf>
    <xf numFmtId="0" fontId="5" fillId="33" borderId="20" xfId="0" applyFont="1" applyFill="1" applyBorder="1" applyAlignment="1">
      <alignment vertical="center" shrinkToFit="1"/>
    </xf>
    <xf numFmtId="0" fontId="5" fillId="33" borderId="28" xfId="62" applyFont="1" applyFill="1" applyBorder="1" applyAlignment="1">
      <alignment horizontal="left" shrinkToFit="1"/>
      <protection/>
    </xf>
    <xf numFmtId="49" fontId="15" fillId="33" borderId="27" xfId="61" applyNumberFormat="1" applyFont="1" applyFill="1" applyBorder="1" applyAlignment="1">
      <alignment vertical="center" shrinkToFit="1"/>
      <protection/>
    </xf>
    <xf numFmtId="0" fontId="16" fillId="5" borderId="29" xfId="0" applyFont="1" applyFill="1" applyBorder="1" applyAlignment="1">
      <alignment vertical="center" wrapText="1"/>
    </xf>
    <xf numFmtId="49" fontId="0" fillId="5" borderId="30" xfId="0" applyNumberFormat="1" applyFill="1" applyBorder="1" applyAlignment="1">
      <alignment vertical="center"/>
    </xf>
    <xf numFmtId="49" fontId="0" fillId="5" borderId="12" xfId="0" applyNumberFormat="1" applyFill="1" applyBorder="1" applyAlignment="1">
      <alignment vertical="center"/>
    </xf>
    <xf numFmtId="49" fontId="17" fillId="0" borderId="20" xfId="0" applyNumberFormat="1" applyFont="1" applyBorder="1" applyAlignment="1">
      <alignment horizontal="center" vertical="center"/>
    </xf>
    <xf numFmtId="176" fontId="0" fillId="0" borderId="14" xfId="0" applyNumberFormat="1" applyFill="1" applyBorder="1" applyAlignment="1" applyProtection="1">
      <alignment horizontal="center" vertical="center"/>
      <protection/>
    </xf>
    <xf numFmtId="176" fontId="0" fillId="0" borderId="14" xfId="0" applyNumberFormat="1" applyFill="1" applyBorder="1" applyAlignment="1">
      <alignment horizontal="center" vertical="center"/>
    </xf>
    <xf numFmtId="49" fontId="12" fillId="32" borderId="31" xfId="0" applyNumberFormat="1" applyFont="1" applyFill="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11" fillId="0" borderId="32" xfId="0" applyFont="1" applyFill="1" applyBorder="1" applyAlignment="1">
      <alignment horizontal="center" vertical="center" wrapText="1"/>
    </xf>
    <xf numFmtId="0" fontId="11" fillId="34" borderId="33" xfId="0" applyFont="1" applyFill="1" applyBorder="1" applyAlignment="1" applyProtection="1">
      <alignment horizontal="center" vertical="center" wrapText="1"/>
      <protection locked="0"/>
    </xf>
    <xf numFmtId="0" fontId="11" fillId="0" borderId="34" xfId="0" applyFont="1" applyFill="1" applyBorder="1" applyAlignment="1">
      <alignment horizontal="center" vertical="center" wrapText="1"/>
    </xf>
    <xf numFmtId="0" fontId="1" fillId="34" borderId="35" xfId="0" applyFont="1" applyFill="1" applyBorder="1" applyAlignment="1" applyProtection="1">
      <alignment vertical="center" wrapText="1"/>
      <protection locked="0"/>
    </xf>
    <xf numFmtId="0" fontId="1" fillId="34" borderId="36" xfId="0" applyFont="1" applyFill="1" applyBorder="1" applyAlignment="1" applyProtection="1">
      <alignment vertical="center" wrapText="1"/>
      <protection locked="0"/>
    </xf>
    <xf numFmtId="0" fontId="1" fillId="34" borderId="37" xfId="0" applyFont="1" applyFill="1" applyBorder="1" applyAlignment="1" applyProtection="1">
      <alignment vertical="center" wrapText="1"/>
      <protection locked="0"/>
    </xf>
    <xf numFmtId="0" fontId="1" fillId="34" borderId="38" xfId="0" applyFont="1" applyFill="1" applyBorder="1" applyAlignment="1" applyProtection="1">
      <alignment vertical="center" wrapText="1"/>
      <protection locked="0"/>
    </xf>
    <xf numFmtId="0" fontId="1" fillId="34" borderId="39" xfId="0" applyFont="1" applyFill="1" applyBorder="1" applyAlignment="1" applyProtection="1">
      <alignment vertical="center" wrapText="1"/>
      <protection locked="0"/>
    </xf>
    <xf numFmtId="0" fontId="18" fillId="34" borderId="40" xfId="0" applyFont="1" applyFill="1" applyBorder="1" applyAlignment="1" applyProtection="1">
      <alignment horizontal="center" vertical="center" wrapText="1"/>
      <protection locked="0"/>
    </xf>
    <xf numFmtId="0" fontId="18" fillId="0" borderId="0" xfId="0" applyFont="1" applyFill="1" applyAlignment="1">
      <alignment horizontal="center" vertical="center"/>
    </xf>
    <xf numFmtId="0" fontId="18" fillId="34" borderId="41" xfId="0"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4" fillId="0" borderId="0" xfId="0" applyFont="1" applyAlignment="1">
      <alignment vertical="center"/>
    </xf>
    <xf numFmtId="49" fontId="12" fillId="32" borderId="15" xfId="0" applyNumberFormat="1" applyFont="1" applyFill="1" applyBorder="1" applyAlignment="1">
      <alignment horizontal="center" vertical="center"/>
    </xf>
    <xf numFmtId="0" fontId="21" fillId="0" borderId="0" xfId="0" applyNumberFormat="1" applyFont="1" applyFill="1" applyAlignment="1">
      <alignment vertical="center" wrapText="1" shrinkToFit="1"/>
    </xf>
    <xf numFmtId="0" fontId="11" fillId="0" borderId="0" xfId="0" applyFont="1" applyFill="1" applyBorder="1" applyAlignment="1">
      <alignment vertical="top" wrapText="1"/>
    </xf>
    <xf numFmtId="0" fontId="4" fillId="34" borderId="20" xfId="0" applyFont="1" applyFill="1" applyBorder="1" applyAlignment="1" applyProtection="1">
      <alignment vertical="center"/>
      <protection locked="0"/>
    </xf>
    <xf numFmtId="0" fontId="4" fillId="34" borderId="20" xfId="0" applyFont="1" applyFill="1" applyBorder="1" applyAlignment="1" applyProtection="1">
      <alignment horizontal="center" vertical="center"/>
      <protection locked="0"/>
    </xf>
    <xf numFmtId="0" fontId="4" fillId="34" borderId="15"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23" fillId="35" borderId="0" xfId="0" applyFont="1" applyFill="1" applyAlignment="1">
      <alignment vertical="center"/>
    </xf>
    <xf numFmtId="0" fontId="23" fillId="0" borderId="0" xfId="0" applyFont="1" applyFill="1" applyAlignment="1">
      <alignment horizontal="left" vertical="center"/>
    </xf>
    <xf numFmtId="0" fontId="23" fillId="0" borderId="0" xfId="0" applyFont="1" applyAlignment="1">
      <alignment vertical="center"/>
    </xf>
    <xf numFmtId="0" fontId="23" fillId="0" borderId="0" xfId="0" applyFont="1" applyFill="1" applyAlignment="1">
      <alignment vertical="center"/>
    </xf>
    <xf numFmtId="0" fontId="11" fillId="0" borderId="42" xfId="0" applyFont="1" applyFill="1" applyBorder="1" applyAlignment="1">
      <alignment vertical="top"/>
    </xf>
    <xf numFmtId="0" fontId="22" fillId="0" borderId="0" xfId="0" applyFont="1" applyFill="1" applyBorder="1" applyAlignment="1">
      <alignment vertical="top" wrapText="1"/>
    </xf>
    <xf numFmtId="0" fontId="4" fillId="4" borderId="0" xfId="0" applyFont="1" applyFill="1" applyAlignment="1">
      <alignment vertical="center"/>
    </xf>
    <xf numFmtId="0" fontId="4" fillId="35" borderId="0" xfId="0" applyFont="1" applyFill="1" applyAlignment="1">
      <alignment vertical="center"/>
    </xf>
    <xf numFmtId="0" fontId="4" fillId="0" borderId="0" xfId="0" applyFont="1" applyFill="1" applyBorder="1" applyAlignment="1">
      <alignment vertical="center"/>
    </xf>
    <xf numFmtId="0" fontId="4" fillId="4" borderId="0" xfId="0" applyFont="1" applyFill="1" applyBorder="1" applyAlignment="1">
      <alignment vertical="center"/>
    </xf>
    <xf numFmtId="0" fontId="0" fillId="5" borderId="22"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Border="1" applyAlignment="1">
      <alignment vertical="center"/>
    </xf>
    <xf numFmtId="0" fontId="4" fillId="0" borderId="0" xfId="0" applyFont="1" applyAlignment="1">
      <alignment horizontal="left" vertical="center"/>
    </xf>
    <xf numFmtId="49" fontId="2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36" borderId="10" xfId="0"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49" fontId="24" fillId="0" borderId="0" xfId="0" applyNumberFormat="1"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0" fillId="0" borderId="34" xfId="0" applyFill="1" applyBorder="1" applyAlignment="1">
      <alignment horizontal="center" vertical="center" wrapText="1"/>
    </xf>
    <xf numFmtId="49" fontId="17" fillId="0" borderId="15" xfId="0" applyNumberFormat="1" applyFont="1" applyBorder="1" applyAlignment="1">
      <alignment horizontal="center" vertical="center"/>
    </xf>
    <xf numFmtId="0" fontId="3" fillId="0" borderId="0" xfId="0" applyFont="1" applyFill="1" applyBorder="1" applyAlignment="1">
      <alignment vertical="center"/>
    </xf>
    <xf numFmtId="0" fontId="11" fillId="34" borderId="14" xfId="0" applyFont="1" applyFill="1" applyBorder="1" applyAlignment="1" applyProtection="1">
      <alignment horizontal="center" vertical="center" wrapText="1"/>
      <protection locked="0"/>
    </xf>
    <xf numFmtId="0" fontId="4" fillId="34" borderId="15" xfId="0" applyFont="1" applyFill="1" applyBorder="1" applyAlignment="1" applyProtection="1">
      <alignment horizontal="center" vertical="center"/>
      <protection locked="0"/>
    </xf>
    <xf numFmtId="0" fontId="0" fillId="0" borderId="43" xfId="0" applyBorder="1" applyAlignment="1">
      <alignment vertical="center"/>
    </xf>
    <xf numFmtId="0" fontId="0" fillId="0" borderId="44" xfId="0" applyBorder="1" applyAlignment="1">
      <alignment vertical="center"/>
    </xf>
    <xf numFmtId="0" fontId="17" fillId="0" borderId="20" xfId="0" applyNumberFormat="1" applyFont="1" applyBorder="1" applyAlignment="1">
      <alignment horizontal="center" vertical="center"/>
    </xf>
    <xf numFmtId="0" fontId="17" fillId="0" borderId="31"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25" fillId="0" borderId="0" xfId="0" applyFont="1" applyAlignment="1">
      <alignment vertical="center"/>
    </xf>
    <xf numFmtId="0" fontId="26" fillId="0" borderId="20" xfId="0" applyFont="1" applyBorder="1" applyAlignment="1">
      <alignment vertical="center"/>
    </xf>
    <xf numFmtId="0" fontId="26" fillId="0" borderId="20" xfId="0" applyFont="1" applyBorder="1" applyAlignment="1">
      <alignment horizontal="center" vertical="center"/>
    </xf>
    <xf numFmtId="0" fontId="26" fillId="0" borderId="20" xfId="0" applyNumberFormat="1" applyFont="1" applyFill="1" applyBorder="1" applyAlignment="1">
      <alignment horizontal="center" vertical="center"/>
    </xf>
    <xf numFmtId="0" fontId="4" fillId="0" borderId="20" xfId="0" applyFont="1" applyBorder="1" applyAlignment="1">
      <alignment vertical="center"/>
    </xf>
    <xf numFmtId="0" fontId="0" fillId="0" borderId="0" xfId="0" applyAlignment="1">
      <alignment horizontal="center" vertical="center"/>
    </xf>
    <xf numFmtId="0" fontId="4" fillId="37" borderId="0" xfId="0" applyFont="1" applyFill="1" applyAlignment="1">
      <alignment vertical="center"/>
    </xf>
    <xf numFmtId="0" fontId="11" fillId="0" borderId="45" xfId="0" applyFont="1" applyFill="1" applyBorder="1" applyAlignment="1">
      <alignment vertical="top"/>
    </xf>
    <xf numFmtId="0" fontId="11" fillId="0" borderId="32" xfId="0" applyFont="1" applyFill="1" applyBorder="1" applyAlignment="1">
      <alignment vertical="top"/>
    </xf>
    <xf numFmtId="0" fontId="11" fillId="0" borderId="0" xfId="0" applyFont="1" applyFill="1" applyBorder="1" applyAlignment="1">
      <alignment vertical="top"/>
    </xf>
    <xf numFmtId="0" fontId="11" fillId="0" borderId="33" xfId="0" applyFont="1" applyFill="1" applyBorder="1" applyAlignment="1">
      <alignment vertical="top"/>
    </xf>
    <xf numFmtId="0" fontId="11" fillId="0" borderId="46" xfId="0" applyFont="1" applyFill="1" applyBorder="1" applyAlignment="1">
      <alignment vertical="top"/>
    </xf>
    <xf numFmtId="0" fontId="0" fillId="0" borderId="0" xfId="0" applyAlignment="1">
      <alignment horizontal="center" vertical="center"/>
    </xf>
    <xf numFmtId="0" fontId="4" fillId="34" borderId="44" xfId="0" applyFont="1" applyFill="1" applyBorder="1" applyAlignment="1" applyProtection="1">
      <alignment horizontal="center" vertical="center"/>
      <protection locked="0"/>
    </xf>
    <xf numFmtId="0" fontId="18" fillId="38" borderId="47" xfId="0" applyFont="1" applyFill="1" applyBorder="1" applyAlignment="1" applyProtection="1">
      <alignment horizontal="center" vertical="center" wrapText="1"/>
      <protection locked="0"/>
    </xf>
    <xf numFmtId="0" fontId="1" fillId="38" borderId="48" xfId="0" applyFont="1" applyFill="1" applyBorder="1" applyAlignment="1" applyProtection="1">
      <alignment vertical="center" wrapText="1"/>
      <protection locked="0"/>
    </xf>
    <xf numFmtId="0" fontId="18" fillId="38" borderId="49" xfId="0" applyFont="1" applyFill="1" applyBorder="1" applyAlignment="1" applyProtection="1">
      <alignment horizontal="center" vertical="center" wrapText="1"/>
      <protection locked="0"/>
    </xf>
    <xf numFmtId="0" fontId="1" fillId="38" borderId="39" xfId="0" applyFont="1" applyFill="1" applyBorder="1" applyAlignment="1" applyProtection="1">
      <alignment vertical="center" wrapText="1"/>
      <protection locked="0"/>
    </xf>
    <xf numFmtId="0" fontId="18" fillId="38" borderId="50" xfId="0" applyFont="1" applyFill="1" applyBorder="1" applyAlignment="1" applyProtection="1">
      <alignment horizontal="center" vertical="center" wrapText="1"/>
      <protection locked="0"/>
    </xf>
    <xf numFmtId="0" fontId="1" fillId="38" borderId="51" xfId="0" applyFont="1" applyFill="1" applyBorder="1" applyAlignment="1" applyProtection="1">
      <alignment vertical="center" wrapText="1"/>
      <protection locked="0"/>
    </xf>
    <xf numFmtId="0" fontId="18" fillId="38" borderId="52" xfId="0" applyFont="1" applyFill="1" applyBorder="1" applyAlignment="1" applyProtection="1">
      <alignment horizontal="center" vertical="center" wrapText="1"/>
      <protection locked="0"/>
    </xf>
    <xf numFmtId="0" fontId="1" fillId="38" borderId="37" xfId="0" applyFont="1" applyFill="1" applyBorder="1" applyAlignment="1" applyProtection="1">
      <alignment vertical="center" wrapText="1"/>
      <protection locked="0"/>
    </xf>
    <xf numFmtId="0" fontId="18" fillId="38" borderId="53" xfId="0" applyFont="1" applyFill="1" applyBorder="1" applyAlignment="1" applyProtection="1">
      <alignment horizontal="center" vertical="center" wrapText="1"/>
      <protection locked="0"/>
    </xf>
    <xf numFmtId="0" fontId="1" fillId="38" borderId="54" xfId="0" applyFont="1" applyFill="1" applyBorder="1" applyAlignment="1" applyProtection="1">
      <alignment vertical="center" wrapText="1"/>
      <protection locked="0"/>
    </xf>
    <xf numFmtId="0" fontId="18" fillId="38" borderId="55" xfId="0" applyFont="1" applyFill="1" applyBorder="1" applyAlignment="1" applyProtection="1">
      <alignment horizontal="center" vertical="center" wrapText="1"/>
      <protection locked="0"/>
    </xf>
    <xf numFmtId="0" fontId="1" fillId="38" borderId="38" xfId="0" applyFont="1" applyFill="1" applyBorder="1" applyAlignment="1" applyProtection="1">
      <alignment vertical="center" wrapText="1"/>
      <protection locked="0"/>
    </xf>
    <xf numFmtId="0" fontId="11" fillId="38" borderId="33"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43" xfId="0" applyFont="1" applyBorder="1" applyAlignment="1">
      <alignment vertical="center"/>
    </xf>
    <xf numFmtId="0" fontId="4" fillId="0" borderId="44" xfId="0" applyFont="1" applyBorder="1" applyAlignment="1">
      <alignment vertical="center"/>
    </xf>
    <xf numFmtId="0" fontId="4" fillId="39" borderId="0" xfId="0" applyFont="1" applyFill="1" applyAlignment="1">
      <alignment vertical="center"/>
    </xf>
    <xf numFmtId="0" fontId="4" fillId="39" borderId="0" xfId="0" applyFont="1" applyFill="1" applyAlignment="1">
      <alignment horizontal="center" vertical="center"/>
    </xf>
    <xf numFmtId="0" fontId="0" fillId="0" borderId="0" xfId="0" applyFont="1" applyAlignment="1">
      <alignment vertical="center"/>
    </xf>
    <xf numFmtId="0" fontId="8" fillId="0" borderId="0" xfId="0" applyNumberFormat="1" applyFont="1" applyFill="1" applyAlignment="1">
      <alignment vertical="center" wrapText="1" shrinkToFit="1"/>
    </xf>
    <xf numFmtId="0" fontId="8" fillId="0" borderId="0" xfId="0" applyNumberFormat="1" applyFont="1" applyFill="1" applyAlignment="1">
      <alignment horizontal="center" vertical="center" wrapText="1" shrinkToFit="1"/>
    </xf>
    <xf numFmtId="0" fontId="0" fillId="0" borderId="0" xfId="0" applyFont="1" applyFill="1" applyBorder="1" applyAlignment="1">
      <alignment vertical="center"/>
    </xf>
    <xf numFmtId="0" fontId="64" fillId="40" borderId="0" xfId="0" applyFont="1" applyFill="1" applyAlignment="1">
      <alignment horizontal="center" vertical="center"/>
    </xf>
    <xf numFmtId="0" fontId="23" fillId="0" borderId="0" xfId="0" applyFont="1" applyFill="1" applyAlignment="1">
      <alignment vertical="center"/>
    </xf>
    <xf numFmtId="0" fontId="65" fillId="0" borderId="0" xfId="0" applyFont="1" applyAlignment="1">
      <alignment vertical="center"/>
    </xf>
    <xf numFmtId="0" fontId="0" fillId="0" borderId="0" xfId="0" applyAlignment="1">
      <alignment horizontal="center" vertical="center"/>
    </xf>
    <xf numFmtId="0" fontId="4"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xf>
    <xf numFmtId="0" fontId="4" fillId="39" borderId="22" xfId="0" applyFont="1" applyFill="1" applyBorder="1" applyAlignment="1">
      <alignment horizontal="center" vertical="center" wrapText="1"/>
    </xf>
    <xf numFmtId="0" fontId="17" fillId="0" borderId="13" xfId="0" applyNumberFormat="1" applyFont="1" applyBorder="1" applyAlignment="1">
      <alignment horizontal="center" vertical="center"/>
    </xf>
    <xf numFmtId="0" fontId="28" fillId="0" borderId="0" xfId="0" applyFont="1" applyAlignment="1">
      <alignment vertical="center"/>
    </xf>
    <xf numFmtId="0" fontId="16" fillId="27" borderId="29" xfId="0" applyFont="1" applyFill="1" applyBorder="1" applyAlignment="1">
      <alignment vertical="center" wrapText="1"/>
    </xf>
    <xf numFmtId="0" fontId="0" fillId="0" borderId="0" xfId="0" applyAlignment="1">
      <alignment horizontal="center" vertical="center"/>
    </xf>
    <xf numFmtId="0" fontId="11" fillId="34" borderId="14" xfId="0" applyFont="1" applyFill="1" applyBorder="1" applyAlignment="1" applyProtection="1">
      <alignment horizontal="center" vertical="center" wrapText="1"/>
      <protection/>
    </xf>
    <xf numFmtId="0" fontId="4" fillId="0" borderId="0" xfId="0" applyFont="1" applyAlignment="1">
      <alignment horizontal="center" vertical="center" wrapText="1"/>
    </xf>
    <xf numFmtId="49" fontId="66" fillId="41" borderId="30" xfId="0" applyNumberFormat="1" applyFont="1" applyFill="1" applyBorder="1" applyAlignment="1">
      <alignment vertical="center"/>
    </xf>
    <xf numFmtId="49" fontId="66" fillId="41" borderId="12" xfId="0" applyNumberFormat="1" applyFont="1" applyFill="1" applyBorder="1" applyAlignment="1">
      <alignment vertical="center"/>
    </xf>
    <xf numFmtId="0" fontId="4" fillId="42" borderId="31" xfId="0" applyFont="1" applyFill="1" applyBorder="1" applyAlignment="1" applyProtection="1">
      <alignment horizontal="center" vertical="center"/>
      <protection/>
    </xf>
    <xf numFmtId="0" fontId="4" fillId="42" borderId="13" xfId="0" applyFont="1" applyFill="1" applyBorder="1" applyAlignment="1" applyProtection="1">
      <alignment horizontal="center" vertical="center"/>
      <protection/>
    </xf>
    <xf numFmtId="0" fontId="4" fillId="42" borderId="56" xfId="0" applyFont="1" applyFill="1" applyBorder="1" applyAlignment="1" applyProtection="1">
      <alignment horizontal="center" vertical="center"/>
      <protection/>
    </xf>
    <xf numFmtId="0" fontId="29" fillId="0" borderId="0" xfId="0" applyFont="1" applyAlignment="1">
      <alignment horizontal="left" vertical="center"/>
    </xf>
    <xf numFmtId="0" fontId="30" fillId="0" borderId="0" xfId="0" applyFont="1" applyAlignment="1">
      <alignment vertical="center"/>
    </xf>
    <xf numFmtId="0" fontId="67" fillId="0" borderId="44" xfId="0" applyFont="1" applyBorder="1" applyAlignment="1">
      <alignment horizontal="center" vertical="center" wrapText="1"/>
    </xf>
    <xf numFmtId="0" fontId="23" fillId="43" borderId="0" xfId="0" applyFont="1" applyFill="1" applyAlignment="1">
      <alignment horizontal="left" vertical="center"/>
    </xf>
    <xf numFmtId="0" fontId="27" fillId="35" borderId="0" xfId="0" applyFont="1" applyFill="1" applyAlignment="1">
      <alignment horizontal="left" vertical="center"/>
    </xf>
    <xf numFmtId="0" fontId="22" fillId="34" borderId="20" xfId="0" applyFont="1" applyFill="1" applyBorder="1" applyAlignment="1" applyProtection="1">
      <alignment horizontal="center" vertical="center"/>
      <protection locked="0"/>
    </xf>
    <xf numFmtId="0" fontId="22" fillId="34" borderId="15" xfId="0" applyFont="1" applyFill="1" applyBorder="1" applyAlignment="1" applyProtection="1">
      <alignment horizontal="center" vertical="center"/>
      <protection locked="0"/>
    </xf>
    <xf numFmtId="0" fontId="22" fillId="34" borderId="44" xfId="0" applyFont="1" applyFill="1" applyBorder="1" applyAlignment="1" applyProtection="1">
      <alignment horizontal="center" vertical="center"/>
      <protection locked="0"/>
    </xf>
    <xf numFmtId="49" fontId="0" fillId="34" borderId="57" xfId="0" applyNumberFormat="1" applyFill="1" applyBorder="1" applyAlignment="1" applyProtection="1">
      <alignment horizontal="center" vertical="center"/>
      <protection locked="0"/>
    </xf>
    <xf numFmtId="49" fontId="0" fillId="34" borderId="27" xfId="0" applyNumberFormat="1" applyFill="1" applyBorder="1" applyAlignment="1" applyProtection="1">
      <alignment horizontal="center" vertical="center"/>
      <protection locked="0"/>
    </xf>
    <xf numFmtId="49" fontId="0" fillId="34" borderId="58" xfId="0" applyNumberFormat="1" applyFill="1" applyBorder="1" applyAlignment="1" applyProtection="1">
      <alignment horizontal="center" vertical="center"/>
      <protection locked="0"/>
    </xf>
    <xf numFmtId="49" fontId="0" fillId="34" borderId="28" xfId="0" applyNumberFormat="1" applyFill="1" applyBorder="1" applyAlignment="1" applyProtection="1">
      <alignment horizontal="center" vertical="center"/>
      <protection locked="0"/>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0" fontId="0" fillId="5" borderId="21" xfId="0" applyFill="1" applyBorder="1" applyAlignment="1">
      <alignment horizontal="center" vertical="center"/>
    </xf>
    <xf numFmtId="0" fontId="0" fillId="5" borderId="30" xfId="0" applyFill="1" applyBorder="1" applyAlignment="1">
      <alignment horizontal="center" vertical="center"/>
    </xf>
    <xf numFmtId="0" fontId="0" fillId="0" borderId="10"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11" fillId="5" borderId="10" xfId="0" applyFont="1" applyFill="1" applyBorder="1" applyAlignment="1">
      <alignment horizontal="center" vertical="center"/>
    </xf>
    <xf numFmtId="0" fontId="11" fillId="5" borderId="20" xfId="0" applyFont="1" applyFill="1" applyBorder="1" applyAlignment="1">
      <alignment horizontal="center" vertical="center"/>
    </xf>
    <xf numFmtId="49" fontId="0" fillId="34" borderId="59" xfId="0" applyNumberFormat="1" applyFill="1" applyBorder="1" applyAlignment="1" applyProtection="1">
      <alignment horizontal="left" vertical="center"/>
      <protection locked="0"/>
    </xf>
    <xf numFmtId="49" fontId="0" fillId="34" borderId="60" xfId="0" applyNumberFormat="1" applyFill="1" applyBorder="1" applyAlignment="1" applyProtection="1">
      <alignment horizontal="left" vertical="center"/>
      <protection locked="0"/>
    </xf>
    <xf numFmtId="49" fontId="0" fillId="34" borderId="61" xfId="0" applyNumberFormat="1" applyFill="1" applyBorder="1" applyAlignment="1" applyProtection="1">
      <alignment horizontal="left" vertical="center"/>
      <protection locked="0"/>
    </xf>
    <xf numFmtId="49" fontId="0" fillId="34" borderId="15"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0" fontId="11" fillId="5" borderId="62" xfId="0" applyFont="1" applyFill="1" applyBorder="1" applyAlignment="1">
      <alignment horizontal="center" vertical="center"/>
    </xf>
    <xf numFmtId="0" fontId="11" fillId="5" borderId="44" xfId="0" applyFont="1" applyFill="1" applyBorder="1" applyAlignment="1">
      <alignment horizontal="center" vertical="center"/>
    </xf>
    <xf numFmtId="0" fontId="0" fillId="0" borderId="22"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0" xfId="0" applyBorder="1" applyAlignment="1">
      <alignment horizontal="center" vertical="center" wrapText="1"/>
    </xf>
    <xf numFmtId="49" fontId="0" fillId="34" borderId="58" xfId="0" applyNumberFormat="1" applyFill="1" applyBorder="1" applyAlignment="1" applyProtection="1">
      <alignment horizontal="left" vertical="center"/>
      <protection locked="0"/>
    </xf>
    <xf numFmtId="49" fontId="0" fillId="34" borderId="28" xfId="0" applyNumberFormat="1" applyFill="1" applyBorder="1" applyAlignment="1" applyProtection="1">
      <alignment horizontal="left" vertical="center"/>
      <protection locked="0"/>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67"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pplyProtection="1">
      <alignment horizontal="center" vertical="center"/>
      <protection/>
    </xf>
    <xf numFmtId="0" fontId="0" fillId="0" borderId="34" xfId="0" applyFill="1" applyBorder="1" applyAlignment="1">
      <alignment horizontal="center" vertical="center"/>
    </xf>
    <xf numFmtId="0" fontId="0" fillId="0" borderId="0" xfId="0" applyAlignment="1">
      <alignment horizontal="center" vertical="center"/>
    </xf>
    <xf numFmtId="0" fontId="0" fillId="0" borderId="71" xfId="0" applyBorder="1" applyAlignment="1">
      <alignment horizontal="center" vertical="center" wrapText="1"/>
    </xf>
    <xf numFmtId="0" fontId="0" fillId="0" borderId="21" xfId="0" applyBorder="1" applyAlignment="1">
      <alignment horizontal="center" vertical="center" wrapText="1"/>
    </xf>
    <xf numFmtId="0" fontId="22" fillId="34" borderId="10"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11" fillId="34" borderId="20" xfId="0" applyFont="1" applyFill="1" applyBorder="1" applyAlignment="1" applyProtection="1">
      <alignment horizontal="center" vertical="center"/>
      <protection locked="0"/>
    </xf>
    <xf numFmtId="0" fontId="11" fillId="34" borderId="15" xfId="0" applyFont="1" applyFill="1" applyBorder="1" applyAlignment="1" applyProtection="1">
      <alignment horizontal="center" vertical="center"/>
      <protection locked="0"/>
    </xf>
    <xf numFmtId="0" fontId="11" fillId="34" borderId="10" xfId="0" applyFont="1" applyFill="1" applyBorder="1" applyAlignment="1" applyProtection="1">
      <alignment horizontal="center" vertical="center"/>
      <protection locked="0"/>
    </xf>
    <xf numFmtId="0" fontId="11" fillId="34" borderId="43" xfId="0" applyFont="1" applyFill="1" applyBorder="1" applyAlignment="1" applyProtection="1">
      <alignment horizontal="center" vertical="center"/>
      <protection locked="0"/>
    </xf>
    <xf numFmtId="0" fontId="11" fillId="34" borderId="44" xfId="0" applyFont="1" applyFill="1" applyBorder="1" applyAlignment="1" applyProtection="1">
      <alignment horizontal="center" vertical="center"/>
      <protection locked="0"/>
    </xf>
    <xf numFmtId="49" fontId="0" fillId="34" borderId="60" xfId="0" applyNumberFormat="1" applyFill="1" applyBorder="1" applyAlignment="1" applyProtection="1">
      <alignment horizontal="center" vertical="center"/>
      <protection locked="0"/>
    </xf>
    <xf numFmtId="0" fontId="11" fillId="34" borderId="63" xfId="0" applyFont="1" applyFill="1" applyBorder="1" applyAlignment="1" applyProtection="1">
      <alignment horizontal="center" vertical="center"/>
      <protection locked="0"/>
    </xf>
    <xf numFmtId="0" fontId="0" fillId="0" borderId="42" xfId="0" applyBorder="1" applyAlignment="1">
      <alignment vertical="center" wrapText="1"/>
    </xf>
    <xf numFmtId="0" fontId="0" fillId="0" borderId="0" xfId="0" applyAlignment="1">
      <alignment vertical="center" wrapText="1"/>
    </xf>
    <xf numFmtId="0" fontId="18" fillId="44" borderId="45" xfId="0" applyFont="1" applyFill="1" applyBorder="1" applyAlignment="1">
      <alignment horizontal="left" vertical="top" wrapText="1"/>
    </xf>
    <xf numFmtId="0" fontId="18" fillId="44" borderId="32" xfId="0" applyFont="1" applyFill="1" applyBorder="1" applyAlignment="1">
      <alignment horizontal="left" vertical="top" wrapText="1"/>
    </xf>
    <xf numFmtId="0" fontId="18" fillId="44" borderId="72" xfId="0" applyFont="1" applyFill="1" applyBorder="1" applyAlignment="1">
      <alignment horizontal="left" vertical="top" wrapText="1"/>
    </xf>
    <xf numFmtId="0" fontId="18" fillId="44" borderId="42" xfId="0" applyFont="1" applyFill="1" applyBorder="1" applyAlignment="1">
      <alignment horizontal="left" vertical="top" wrapText="1"/>
    </xf>
    <xf numFmtId="0" fontId="18" fillId="44" borderId="0" xfId="0" applyFont="1" applyFill="1" applyBorder="1" applyAlignment="1">
      <alignment horizontal="left" vertical="top" wrapText="1"/>
    </xf>
    <xf numFmtId="0" fontId="18" fillId="44" borderId="73" xfId="0" applyFont="1" applyFill="1" applyBorder="1" applyAlignment="1">
      <alignment horizontal="left" vertical="top" wrapText="1"/>
    </xf>
    <xf numFmtId="0" fontId="18" fillId="44" borderId="33" xfId="0" applyFont="1" applyFill="1" applyBorder="1" applyAlignment="1">
      <alignment horizontal="left" vertical="top" wrapText="1"/>
    </xf>
    <xf numFmtId="0" fontId="18" fillId="44" borderId="46" xfId="0" applyFont="1" applyFill="1" applyBorder="1" applyAlignment="1">
      <alignment horizontal="left" vertical="top" wrapText="1"/>
    </xf>
    <xf numFmtId="0" fontId="18" fillId="44" borderId="74" xfId="0" applyFont="1" applyFill="1" applyBorder="1" applyAlignment="1">
      <alignment horizontal="left" vertical="top" wrapText="1"/>
    </xf>
    <xf numFmtId="49" fontId="0" fillId="34" borderId="61" xfId="0" applyNumberFormat="1"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11" fillId="44" borderId="45" xfId="0" applyFont="1" applyFill="1" applyBorder="1" applyAlignment="1">
      <alignment horizontal="left" vertical="top" wrapText="1"/>
    </xf>
    <xf numFmtId="0" fontId="11" fillId="44" borderId="32" xfId="0" applyFont="1" applyFill="1" applyBorder="1" applyAlignment="1">
      <alignment horizontal="left" vertical="top" wrapText="1"/>
    </xf>
    <xf numFmtId="0" fontId="11" fillId="44" borderId="72" xfId="0" applyFont="1" applyFill="1" applyBorder="1" applyAlignment="1">
      <alignment horizontal="left" vertical="top" wrapText="1"/>
    </xf>
    <xf numFmtId="0" fontId="11" fillId="44" borderId="42" xfId="0" applyFont="1" applyFill="1" applyBorder="1" applyAlignment="1">
      <alignment horizontal="left" vertical="top" wrapText="1"/>
    </xf>
    <xf numFmtId="0" fontId="11" fillId="44" borderId="0" xfId="0" applyFont="1" applyFill="1" applyBorder="1" applyAlignment="1">
      <alignment horizontal="left" vertical="top" wrapText="1"/>
    </xf>
    <xf numFmtId="0" fontId="11" fillId="44" borderId="73" xfId="0" applyFont="1" applyFill="1" applyBorder="1" applyAlignment="1">
      <alignment horizontal="left" vertical="top" wrapText="1"/>
    </xf>
    <xf numFmtId="0" fontId="11" fillId="44" borderId="33" xfId="0" applyFont="1" applyFill="1" applyBorder="1" applyAlignment="1">
      <alignment horizontal="left" vertical="top" wrapText="1"/>
    </xf>
    <xf numFmtId="0" fontId="11" fillId="44" borderId="46" xfId="0" applyFont="1" applyFill="1" applyBorder="1" applyAlignment="1">
      <alignment horizontal="left" vertical="top" wrapText="1"/>
    </xf>
    <xf numFmtId="0" fontId="11" fillId="44" borderId="74"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団体" xfId="62"/>
    <cellStyle name="Followed Hyperlink" xfId="63"/>
    <cellStyle name="良い" xfId="64"/>
  </cellStyles>
  <dxfs count="124">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lor indexed="9"/>
      </font>
      <fill>
        <patternFill>
          <bgColor indexed="1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rgb="FFFFCCFF"/>
        </patternFill>
      </fill>
    </dxf>
    <dxf>
      <fill>
        <patternFill>
          <bgColor indexed="41"/>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ont>
        <b/>
        <i val="0"/>
      </font>
      <fill>
        <patternFill>
          <bgColor rgb="FFFF0000"/>
        </patternFill>
      </fill>
      <border/>
    </dxf>
    <dxf>
      <font>
        <b/>
        <i val="0"/>
      </font>
      <fill>
        <patternFill>
          <bgColor rgb="FFFFFF00"/>
        </patternFill>
      </fill>
      <border/>
    </dxf>
    <dxf>
      <font>
        <color rgb="FFFFFFFF"/>
      </font>
      <fill>
        <patternFill>
          <bgColor rgb="FFFF0000"/>
        </patternFill>
      </fill>
      <border/>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F49"/>
  <sheetViews>
    <sheetView showGridLines="0" tabSelected="1" zoomScale="130" zoomScaleNormal="130" zoomScalePageLayoutView="0" workbookViewId="0" topLeftCell="A1">
      <selection activeCell="B1" sqref="B1:E1"/>
    </sheetView>
  </sheetViews>
  <sheetFormatPr defaultColWidth="9.140625" defaultRowHeight="15"/>
  <cols>
    <col min="1" max="1" width="3.8515625" style="102" customWidth="1"/>
    <col min="2" max="3" width="4.421875" style="102" customWidth="1"/>
    <col min="4" max="4" width="97.7109375" style="102" customWidth="1"/>
    <col min="5" max="6" width="4.421875" style="102" customWidth="1"/>
  </cols>
  <sheetData>
    <row r="1" spans="2:6" ht="24.75">
      <c r="B1" s="201" t="s">
        <v>194</v>
      </c>
      <c r="C1" s="201"/>
      <c r="D1" s="201"/>
      <c r="E1" s="201"/>
      <c r="F1" s="100"/>
    </row>
    <row r="2" spans="1:6" s="42" customFormat="1" ht="28.5">
      <c r="A2" s="180"/>
      <c r="B2" s="101"/>
      <c r="C2" s="101"/>
      <c r="D2" s="179" t="s">
        <v>263</v>
      </c>
      <c r="E2" s="101"/>
      <c r="F2" s="101"/>
    </row>
    <row r="3" spans="1:6" s="42" customFormat="1" ht="28.5">
      <c r="A3" s="180"/>
      <c r="B3" s="101"/>
      <c r="C3" s="101"/>
      <c r="D3" s="179" t="s">
        <v>264</v>
      </c>
      <c r="E3" s="101"/>
      <c r="F3" s="101"/>
    </row>
    <row r="4" spans="1:6" s="42" customFormat="1" ht="28.5">
      <c r="A4" s="180"/>
      <c r="B4" s="101"/>
      <c r="C4" s="101"/>
      <c r="D4" s="179" t="s">
        <v>304</v>
      </c>
      <c r="E4" s="101"/>
      <c r="F4" s="101"/>
    </row>
    <row r="5" spans="3:6" ht="18.75">
      <c r="C5" s="200" t="s">
        <v>195</v>
      </c>
      <c r="D5" s="200"/>
      <c r="E5" s="200"/>
      <c r="F5" s="103"/>
    </row>
    <row r="6" ht="18.75">
      <c r="D6" s="102" t="s">
        <v>196</v>
      </c>
    </row>
    <row r="7" ht="18.75">
      <c r="D7" s="102" t="s">
        <v>197</v>
      </c>
    </row>
    <row r="8" ht="18.75">
      <c r="D8" s="102" t="s">
        <v>198</v>
      </c>
    </row>
    <row r="9" spans="3:6" ht="18.75">
      <c r="C9" s="200" t="s">
        <v>199</v>
      </c>
      <c r="D9" s="200"/>
      <c r="E9" s="200"/>
      <c r="F9" s="103"/>
    </row>
    <row r="10" ht="18.75">
      <c r="D10" s="102" t="s">
        <v>265</v>
      </c>
    </row>
    <row r="11" ht="18.75">
      <c r="D11" s="181" t="s">
        <v>266</v>
      </c>
    </row>
    <row r="12" ht="18.75">
      <c r="D12" s="181" t="s">
        <v>200</v>
      </c>
    </row>
    <row r="13" ht="18.75">
      <c r="D13" s="181" t="s">
        <v>267</v>
      </c>
    </row>
    <row r="14" ht="18.75">
      <c r="D14" s="181" t="s">
        <v>286</v>
      </c>
    </row>
    <row r="15" ht="18.75">
      <c r="D15" s="181" t="s">
        <v>201</v>
      </c>
    </row>
    <row r="16" ht="18.75">
      <c r="D16" s="181" t="s">
        <v>268</v>
      </c>
    </row>
    <row r="17" ht="18.75">
      <c r="D17" s="181" t="s">
        <v>269</v>
      </c>
    </row>
    <row r="18" ht="18.75">
      <c r="D18" s="181" t="s">
        <v>270</v>
      </c>
    </row>
    <row r="19" ht="18.75">
      <c r="D19" s="181" t="s">
        <v>271</v>
      </c>
    </row>
    <row r="20" ht="18.75">
      <c r="D20" s="181" t="s">
        <v>272</v>
      </c>
    </row>
    <row r="21" ht="18.75">
      <c r="D21" s="181" t="s">
        <v>273</v>
      </c>
    </row>
    <row r="22" ht="18.75">
      <c r="D22" s="181" t="s">
        <v>274</v>
      </c>
    </row>
    <row r="23" ht="18.75">
      <c r="D23" s="181" t="s">
        <v>275</v>
      </c>
    </row>
    <row r="24" ht="18.75">
      <c r="D24" s="181" t="s">
        <v>276</v>
      </c>
    </row>
    <row r="25" ht="18.75">
      <c r="D25" s="187" t="s">
        <v>277</v>
      </c>
    </row>
    <row r="26" ht="18.75">
      <c r="D26" s="187" t="s">
        <v>278</v>
      </c>
    </row>
    <row r="27" ht="18.75">
      <c r="D27" s="181" t="s">
        <v>305</v>
      </c>
    </row>
    <row r="28" ht="18.75">
      <c r="D28" s="181" t="s">
        <v>306</v>
      </c>
    </row>
    <row r="29" ht="18.75">
      <c r="D29" s="102" t="s">
        <v>279</v>
      </c>
    </row>
    <row r="30" spans="3:6" ht="18.75">
      <c r="C30" s="200" t="s">
        <v>280</v>
      </c>
      <c r="D30" s="200"/>
      <c r="E30" s="200"/>
      <c r="F30" s="103"/>
    </row>
    <row r="31" ht="18.75">
      <c r="D31" s="102" t="s">
        <v>202</v>
      </c>
    </row>
    <row r="32" ht="18.75">
      <c r="D32" s="102" t="s">
        <v>203</v>
      </c>
    </row>
    <row r="33" ht="18.75">
      <c r="D33" s="102" t="s">
        <v>204</v>
      </c>
    </row>
    <row r="34" ht="18.75">
      <c r="D34" s="181" t="s">
        <v>205</v>
      </c>
    </row>
    <row r="35" ht="18.75">
      <c r="D35" s="181" t="s">
        <v>281</v>
      </c>
    </row>
    <row r="36" ht="18.75">
      <c r="D36" s="102" t="s">
        <v>206</v>
      </c>
    </row>
    <row r="37" spans="3:4" ht="18.75">
      <c r="C37" s="102" t="s">
        <v>207</v>
      </c>
      <c r="D37" s="102" t="s">
        <v>208</v>
      </c>
    </row>
    <row r="38" ht="18.75">
      <c r="D38" s="102" t="s">
        <v>209</v>
      </c>
    </row>
    <row r="39" ht="18.75">
      <c r="D39" s="102" t="s">
        <v>210</v>
      </c>
    </row>
    <row r="40" ht="18.75">
      <c r="D40" s="102" t="s">
        <v>211</v>
      </c>
    </row>
    <row r="41" ht="18.75">
      <c r="D41" s="102" t="s">
        <v>212</v>
      </c>
    </row>
    <row r="42" ht="18.75">
      <c r="D42" s="102" t="s">
        <v>213</v>
      </c>
    </row>
    <row r="43" ht="18.75">
      <c r="D43" s="102" t="s">
        <v>214</v>
      </c>
    </row>
    <row r="44" ht="18.75">
      <c r="D44" s="102" t="s">
        <v>215</v>
      </c>
    </row>
    <row r="45" ht="18.75">
      <c r="D45" s="102" t="s">
        <v>216</v>
      </c>
    </row>
    <row r="46" ht="18.75">
      <c r="D46" s="102" t="s">
        <v>217</v>
      </c>
    </row>
    <row r="47" ht="18.75">
      <c r="D47" s="102" t="s">
        <v>218</v>
      </c>
    </row>
    <row r="48" ht="18.75">
      <c r="D48" s="102" t="s">
        <v>219</v>
      </c>
    </row>
    <row r="49" ht="18.75">
      <c r="D49" s="181" t="s">
        <v>282</v>
      </c>
    </row>
  </sheetData>
  <sheetProtection/>
  <mergeCells count="4">
    <mergeCell ref="C30:E30"/>
    <mergeCell ref="B1:E1"/>
    <mergeCell ref="C5:E5"/>
    <mergeCell ref="C9:E9"/>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B155"/>
  <sheetViews>
    <sheetView showGridLines="0" zoomScale="75" zoomScaleNormal="75" zoomScalePageLayoutView="0" workbookViewId="0" topLeftCell="A1">
      <selection activeCell="B4" sqref="B4:C4"/>
    </sheetView>
  </sheetViews>
  <sheetFormatPr defaultColWidth="9.140625" defaultRowHeight="15"/>
  <cols>
    <col min="1" max="1" width="3.28125" style="4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2" width="9.8515625" style="1" customWidth="1"/>
    <col min="13" max="13" width="9.00390625" style="1" customWidth="1"/>
    <col min="14" max="14" width="9.7109375" style="1" customWidth="1"/>
    <col min="15" max="15" width="9.00390625" style="1" customWidth="1"/>
    <col min="16" max="16" width="9.28125" style="0" hidden="1" customWidth="1"/>
    <col min="17" max="17" width="9.8515625" style="0" hidden="1" customWidth="1"/>
    <col min="18" max="22" width="8.421875" style="113" hidden="1" customWidth="1"/>
    <col min="23" max="23" width="8.421875" style="128" hidden="1" customWidth="1"/>
    <col min="24" max="39" width="7.421875" style="92" hidden="1" customWidth="1"/>
    <col min="40" max="41" width="9.00390625" style="92" hidden="1" customWidth="1"/>
    <col min="42" max="42" width="19.28125" style="92" hidden="1" customWidth="1"/>
    <col min="43" max="44" width="9.00390625" style="92" hidden="1" customWidth="1"/>
    <col min="45" max="46" width="7.421875" style="92" hidden="1" customWidth="1"/>
    <col min="47" max="50" width="7.421875" style="0" hidden="1" customWidth="1"/>
    <col min="51" max="51" width="9.00390625" style="0" hidden="1" customWidth="1"/>
    <col min="52" max="54" width="3.7109375" style="0" hidden="1" customWidth="1"/>
    <col min="55" max="55" width="9.00390625" style="0" hidden="1" customWidth="1"/>
  </cols>
  <sheetData>
    <row r="1" spans="2:26" ht="25.5" customHeight="1" thickBot="1">
      <c r="B1" s="238" t="s">
        <v>307</v>
      </c>
      <c r="C1" s="238"/>
      <c r="D1" s="238"/>
      <c r="E1" s="238"/>
      <c r="F1" s="238"/>
      <c r="G1" s="245" t="s">
        <v>188</v>
      </c>
      <c r="H1" s="245"/>
      <c r="I1" s="245"/>
      <c r="K1" s="33"/>
      <c r="L1" s="33"/>
      <c r="M1" s="33"/>
      <c r="N1" s="33"/>
      <c r="O1" s="33"/>
      <c r="R1" s="112"/>
      <c r="S1" s="112"/>
      <c r="T1" s="112"/>
      <c r="U1" s="112"/>
      <c r="V1" s="112"/>
      <c r="W1" s="112"/>
      <c r="X1" s="112"/>
      <c r="Y1" s="112"/>
      <c r="Z1" s="112"/>
    </row>
    <row r="2" spans="11:26" ht="6.75" customHeight="1" thickBot="1" thickTop="1">
      <c r="K2" s="33"/>
      <c r="L2" s="33"/>
      <c r="M2" s="33"/>
      <c r="N2" s="33"/>
      <c r="O2" s="33"/>
      <c r="R2" s="112"/>
      <c r="S2" s="112"/>
      <c r="T2" s="112"/>
      <c r="U2" s="112"/>
      <c r="V2" s="112"/>
      <c r="W2" s="112"/>
      <c r="X2" s="112"/>
      <c r="Y2" s="112"/>
      <c r="Z2" s="112"/>
    </row>
    <row r="3" spans="2:22" ht="27" customHeight="1">
      <c r="B3" s="244" t="s">
        <v>180</v>
      </c>
      <c r="C3" s="242"/>
      <c r="D3" s="239" t="s">
        <v>20</v>
      </c>
      <c r="E3" s="240"/>
      <c r="F3" s="241" t="s">
        <v>0</v>
      </c>
      <c r="G3" s="242"/>
      <c r="H3" s="240" t="s">
        <v>19</v>
      </c>
      <c r="I3" s="243"/>
      <c r="K3" s="259" t="s">
        <v>285</v>
      </c>
      <c r="L3" s="260"/>
      <c r="M3" s="260"/>
      <c r="N3" s="260"/>
      <c r="O3" s="261"/>
      <c r="R3" s="92"/>
      <c r="S3" s="92"/>
      <c r="T3" s="92"/>
      <c r="U3" s="92"/>
      <c r="V3" s="92"/>
    </row>
    <row r="4" spans="2:22" ht="27" customHeight="1">
      <c r="B4" s="205"/>
      <c r="C4" s="206"/>
      <c r="D4" s="207"/>
      <c r="E4" s="208"/>
      <c r="F4" s="207"/>
      <c r="G4" s="255"/>
      <c r="H4" s="207"/>
      <c r="I4" s="268"/>
      <c r="K4" s="262"/>
      <c r="L4" s="263"/>
      <c r="M4" s="263"/>
      <c r="N4" s="263"/>
      <c r="O4" s="264"/>
      <c r="R4" s="92"/>
      <c r="S4" s="92"/>
      <c r="T4" s="92"/>
      <c r="U4" s="92"/>
      <c r="V4" s="92"/>
    </row>
    <row r="5" spans="2:22" ht="27" customHeight="1">
      <c r="B5" s="231" t="s">
        <v>1</v>
      </c>
      <c r="C5" s="28" t="s">
        <v>2</v>
      </c>
      <c r="D5" s="232"/>
      <c r="E5" s="233"/>
      <c r="F5" s="199" t="s">
        <v>308</v>
      </c>
      <c r="G5" s="220"/>
      <c r="H5" s="221"/>
      <c r="I5" s="222"/>
      <c r="K5" s="262"/>
      <c r="L5" s="263"/>
      <c r="M5" s="263"/>
      <c r="N5" s="263"/>
      <c r="O5" s="264"/>
      <c r="R5" s="92"/>
      <c r="S5" s="92"/>
      <c r="T5" s="92"/>
      <c r="U5" s="92"/>
      <c r="V5" s="92"/>
    </row>
    <row r="6" spans="2:22" ht="27" customHeight="1" thickBot="1">
      <c r="B6" s="217"/>
      <c r="C6" s="29" t="s">
        <v>3</v>
      </c>
      <c r="D6" s="223"/>
      <c r="E6" s="223"/>
      <c r="F6" s="223"/>
      <c r="G6" s="223"/>
      <c r="H6" s="223"/>
      <c r="I6" s="224"/>
      <c r="K6" s="262"/>
      <c r="L6" s="263"/>
      <c r="M6" s="263"/>
      <c r="N6" s="263"/>
      <c r="O6" s="264"/>
      <c r="R6" s="92"/>
      <c r="S6" s="92"/>
      <c r="T6" s="92"/>
      <c r="U6" s="92"/>
      <c r="V6" s="92"/>
    </row>
    <row r="7" spans="2:22" ht="27" customHeight="1" thickBot="1">
      <c r="B7" s="4" t="s">
        <v>31</v>
      </c>
      <c r="C7" s="5"/>
      <c r="D7" s="6"/>
      <c r="E7" s="6"/>
      <c r="F7" s="5"/>
      <c r="G7" s="197">
        <f>IF(COUNTIF(AW14:AX33,1)&gt;=1,"参加制限を超えている種目があります","")</f>
      </c>
      <c r="H7" s="143"/>
      <c r="K7" s="265"/>
      <c r="L7" s="266"/>
      <c r="M7" s="266"/>
      <c r="N7" s="266"/>
      <c r="O7" s="267"/>
      <c r="R7" s="92"/>
      <c r="S7" s="92"/>
      <c r="T7" s="92"/>
      <c r="U7" s="92"/>
      <c r="V7" s="92"/>
    </row>
    <row r="8" spans="2:25" ht="27" customHeight="1">
      <c r="B8" s="209" t="s">
        <v>36</v>
      </c>
      <c r="C8" s="210"/>
      <c r="D8" s="7"/>
      <c r="E8" s="3" t="s">
        <v>12</v>
      </c>
      <c r="G8" s="36" t="s">
        <v>37</v>
      </c>
      <c r="H8" s="37" t="s">
        <v>192</v>
      </c>
      <c r="I8" s="38" t="s">
        <v>38</v>
      </c>
      <c r="K8" s="135"/>
      <c r="L8" s="39"/>
      <c r="M8" s="39"/>
      <c r="N8" s="13"/>
      <c r="O8" s="13"/>
      <c r="X8" s="113"/>
      <c r="Y8" s="113"/>
    </row>
    <row r="9" spans="2:26" ht="27" customHeight="1" thickBot="1">
      <c r="B9" s="8">
        <f>SUM(A15+A35+A55+A75+A95)</f>
        <v>0</v>
      </c>
      <c r="C9" s="9">
        <f>SUM(Q15:Q114)</f>
        <v>0</v>
      </c>
      <c r="D9" s="7"/>
      <c r="E9" s="74">
        <v>600</v>
      </c>
      <c r="G9" s="51">
        <f>C9*E9</f>
        <v>0</v>
      </c>
      <c r="H9" s="50">
        <f>'リレー申込票'!I6</f>
        <v>0</v>
      </c>
      <c r="I9" s="11">
        <f>SUM(G9+H9)</f>
        <v>0</v>
      </c>
      <c r="K9" s="34"/>
      <c r="N9" s="13"/>
      <c r="O9" s="13"/>
      <c r="X9" s="114"/>
      <c r="Y9" s="114"/>
      <c r="Z9" s="114"/>
    </row>
    <row r="10" spans="2:26" ht="6.75" customHeight="1" thickBot="1">
      <c r="B10" s="4"/>
      <c r="G10" s="4"/>
      <c r="O10" s="13"/>
      <c r="X10" s="114"/>
      <c r="Y10" s="114"/>
      <c r="Z10" s="114"/>
    </row>
    <row r="11" spans="2:46" ht="26.25" customHeight="1" thickBot="1">
      <c r="B11" s="216" t="s">
        <v>4</v>
      </c>
      <c r="C11" s="213" t="s">
        <v>5</v>
      </c>
      <c r="D11" s="215" t="s">
        <v>39</v>
      </c>
      <c r="E11" s="2" t="s">
        <v>2</v>
      </c>
      <c r="F11" s="234" t="s">
        <v>6</v>
      </c>
      <c r="G11" s="215" t="s">
        <v>34</v>
      </c>
      <c r="H11" s="215"/>
      <c r="I11" s="227"/>
      <c r="K11" s="34" t="s">
        <v>7</v>
      </c>
      <c r="M11" s="198">
        <f>IF(COUNTIF(AW14:AX33,1)&gt;=1,"参加制限を超えている種目があります","")</f>
      </c>
      <c r="O11" s="13"/>
      <c r="W11" s="48"/>
      <c r="X11" s="48"/>
      <c r="Y11" s="48"/>
      <c r="Z11" s="115"/>
      <c r="AA11" s="116"/>
      <c r="AB11" s="116"/>
      <c r="AC11" s="116"/>
      <c r="AD11" s="116"/>
      <c r="AE11" s="116"/>
      <c r="AF11" s="116"/>
      <c r="AG11" s="116"/>
      <c r="AH11" s="116"/>
      <c r="AI11" s="116"/>
      <c r="AJ11" s="116"/>
      <c r="AK11" s="116"/>
      <c r="AL11" s="116"/>
      <c r="AM11" s="116"/>
      <c r="AN11" s="116"/>
      <c r="AO11" s="116"/>
      <c r="AP11" s="116"/>
      <c r="AQ11" s="116"/>
      <c r="AR11" s="116"/>
      <c r="AS11" s="116"/>
      <c r="AT11" s="116"/>
    </row>
    <row r="12" spans="2:50" ht="26.25" customHeight="1" thickBot="1">
      <c r="B12" s="217"/>
      <c r="C12" s="214"/>
      <c r="D12" s="214"/>
      <c r="E12" s="18" t="s">
        <v>8</v>
      </c>
      <c r="F12" s="235"/>
      <c r="G12" s="228" t="s">
        <v>35</v>
      </c>
      <c r="H12" s="229"/>
      <c r="I12" s="230"/>
      <c r="K12" s="188" t="s">
        <v>9</v>
      </c>
      <c r="L12" s="125" t="s">
        <v>17</v>
      </c>
      <c r="M12" s="185" t="s">
        <v>18</v>
      </c>
      <c r="O12" s="183"/>
      <c r="R12" s="127" t="s">
        <v>17</v>
      </c>
      <c r="S12" s="191" t="s">
        <v>300</v>
      </c>
      <c r="T12" s="117" t="s">
        <v>240</v>
      </c>
      <c r="U12" s="117" t="s">
        <v>18</v>
      </c>
      <c r="V12" s="113" t="s">
        <v>301</v>
      </c>
      <c r="W12" s="129" t="s">
        <v>234</v>
      </c>
      <c r="X12" s="115"/>
      <c r="Y12" s="118">
        <v>1</v>
      </c>
      <c r="Z12" s="115">
        <v>500</v>
      </c>
      <c r="AA12" s="116" t="s">
        <v>21</v>
      </c>
      <c r="AB12" s="116"/>
      <c r="AC12" s="116"/>
      <c r="AD12" s="116"/>
      <c r="AE12" s="116"/>
      <c r="AF12" s="116"/>
      <c r="AG12" s="116"/>
      <c r="AH12" s="116"/>
      <c r="AI12" s="116"/>
      <c r="AJ12" s="116"/>
      <c r="AK12" s="116"/>
      <c r="AL12" s="116"/>
      <c r="AM12" s="116"/>
      <c r="AN12" s="116"/>
      <c r="AO12" s="116"/>
      <c r="AP12" s="116"/>
      <c r="AQ12" s="116"/>
      <c r="AR12" s="116"/>
      <c r="AS12" s="70" t="s">
        <v>9</v>
      </c>
      <c r="AT12" s="125" t="s">
        <v>17</v>
      </c>
      <c r="AU12" s="126" t="s">
        <v>18</v>
      </c>
      <c r="AV12" s="70" t="s">
        <v>9</v>
      </c>
      <c r="AW12" s="125" t="s">
        <v>17</v>
      </c>
      <c r="AX12" s="126" t="s">
        <v>18</v>
      </c>
    </row>
    <row r="13" spans="2:50" ht="26.25" customHeight="1">
      <c r="B13" s="211" t="s">
        <v>10</v>
      </c>
      <c r="C13" s="218" t="s">
        <v>18</v>
      </c>
      <c r="D13" s="218">
        <v>1234</v>
      </c>
      <c r="E13" s="77" t="s">
        <v>41</v>
      </c>
      <c r="F13" s="225">
        <v>2</v>
      </c>
      <c r="G13" s="78" t="s">
        <v>40</v>
      </c>
      <c r="H13" s="79" t="s">
        <v>29</v>
      </c>
      <c r="I13" s="110"/>
      <c r="K13" s="192" t="s">
        <v>226</v>
      </c>
      <c r="L13" s="140">
        <f>COUNTIF($AP$15:$AR$114,L$12&amp;$K13)</f>
        <v>0</v>
      </c>
      <c r="M13" s="141">
        <f>COUNTIF($AP$15:$AR$114,M$12&amp;$K13)</f>
        <v>0</v>
      </c>
      <c r="O13" s="184"/>
      <c r="R13" s="119" t="s">
        <v>225</v>
      </c>
      <c r="S13" s="119" t="s">
        <v>225</v>
      </c>
      <c r="T13" s="119" t="s">
        <v>225</v>
      </c>
      <c r="U13" s="119" t="s">
        <v>225</v>
      </c>
      <c r="V13" s="119" t="s">
        <v>225</v>
      </c>
      <c r="W13" s="129" t="s">
        <v>225</v>
      </c>
      <c r="X13" s="115"/>
      <c r="Y13" s="118">
        <v>2</v>
      </c>
      <c r="Z13" s="115">
        <v>1000</v>
      </c>
      <c r="AA13" s="116" t="s">
        <v>22</v>
      </c>
      <c r="AB13" s="116"/>
      <c r="AC13" s="116"/>
      <c r="AD13" s="116"/>
      <c r="AE13" s="116"/>
      <c r="AF13" s="116"/>
      <c r="AG13" s="116"/>
      <c r="AH13" s="116"/>
      <c r="AI13" s="116"/>
      <c r="AJ13" s="116"/>
      <c r="AK13" s="116"/>
      <c r="AL13" s="116"/>
      <c r="AM13" s="116"/>
      <c r="AN13" s="116"/>
      <c r="AO13" s="116"/>
      <c r="AP13" s="116"/>
      <c r="AQ13" s="116"/>
      <c r="AR13" s="116"/>
      <c r="AS13" s="71" t="s">
        <v>225</v>
      </c>
      <c r="AT13" s="73" t="s">
        <v>256</v>
      </c>
      <c r="AU13" s="73" t="s">
        <v>256</v>
      </c>
      <c r="AV13" s="71" t="s">
        <v>225</v>
      </c>
      <c r="AW13" s="140">
        <f>IF(L13-AT13&gt;0,1,0)</f>
        <v>0</v>
      </c>
      <c r="AX13" s="140">
        <f>IF(M13-AU13&gt;0,1,0)</f>
        <v>0</v>
      </c>
    </row>
    <row r="14" spans="2:50" ht="26.25" customHeight="1">
      <c r="B14" s="212"/>
      <c r="C14" s="219"/>
      <c r="D14" s="219"/>
      <c r="E14" s="52" t="s">
        <v>42</v>
      </c>
      <c r="F14" s="226"/>
      <c r="G14" s="53">
        <v>10129</v>
      </c>
      <c r="H14" s="54">
        <v>471</v>
      </c>
      <c r="I14" s="111"/>
      <c r="K14" s="192" t="s">
        <v>228</v>
      </c>
      <c r="L14" s="140">
        <f>COUNTIF($AP$15:$AR$114,L$12&amp;$K14)</f>
        <v>0</v>
      </c>
      <c r="M14" s="141">
        <f>COUNTIF($AP$15:$AR$114,M$12&amp;$K14)</f>
        <v>0</v>
      </c>
      <c r="O14" s="184"/>
      <c r="R14" s="119" t="s">
        <v>227</v>
      </c>
      <c r="S14" s="119" t="s">
        <v>227</v>
      </c>
      <c r="T14" s="119" t="s">
        <v>227</v>
      </c>
      <c r="U14" s="119" t="s">
        <v>227</v>
      </c>
      <c r="V14" s="119" t="s">
        <v>227</v>
      </c>
      <c r="W14" s="129" t="s">
        <v>227</v>
      </c>
      <c r="X14" s="115"/>
      <c r="Y14" s="118">
        <v>3</v>
      </c>
      <c r="Z14" s="115"/>
      <c r="AA14" s="116" t="s">
        <v>23</v>
      </c>
      <c r="AB14" s="116"/>
      <c r="AC14" s="116"/>
      <c r="AD14" s="116"/>
      <c r="AE14" s="116"/>
      <c r="AF14" s="116"/>
      <c r="AG14" s="116"/>
      <c r="AH14" s="116"/>
      <c r="AI14" s="116"/>
      <c r="AJ14" s="116"/>
      <c r="AK14" s="116"/>
      <c r="AL14" s="116"/>
      <c r="AM14" s="116"/>
      <c r="AN14" s="116"/>
      <c r="AO14" s="116"/>
      <c r="AP14" s="116"/>
      <c r="AQ14" s="116"/>
      <c r="AR14" s="116"/>
      <c r="AS14" s="71" t="s">
        <v>227</v>
      </c>
      <c r="AT14" s="73" t="s">
        <v>256</v>
      </c>
      <c r="AU14" s="73" t="s">
        <v>256</v>
      </c>
      <c r="AV14" s="71" t="s">
        <v>227</v>
      </c>
      <c r="AW14" s="140">
        <f>IF(L14-AT14&gt;0,1,0)</f>
        <v>0</v>
      </c>
      <c r="AX14" s="140">
        <f>IF(M14-AU14&gt;0,1,0)</f>
        <v>0</v>
      </c>
    </row>
    <row r="15" spans="1:54" ht="27" customHeight="1">
      <c r="A15" s="40">
        <f>COUNTA(E15,E17,E19,E21,E23,E25,E27,E29,E31,E33)</f>
        <v>0</v>
      </c>
      <c r="B15" s="236">
        <f>IF(AE15&lt;1,1,"ﾅﾝﾊﾞｰｶｰﾄﾞが重複しています")</f>
        <v>1</v>
      </c>
      <c r="C15" s="202"/>
      <c r="D15" s="202"/>
      <c r="E15" s="96"/>
      <c r="F15" s="202"/>
      <c r="G15" s="97"/>
      <c r="H15" s="97"/>
      <c r="I15" s="194"/>
      <c r="K15" s="192" t="s">
        <v>229</v>
      </c>
      <c r="L15" s="140">
        <f>COUNTIF($AP$15:$AR$114,L$12&amp;$K15)</f>
        <v>0</v>
      </c>
      <c r="M15" s="76" t="s">
        <v>30</v>
      </c>
      <c r="O15" s="184"/>
      <c r="P15">
        <f>IF($B$4="","",IF($B$4="中学",$B$4&amp;C15,IF($B$4="高校",$B$4&amp;C15,C15)))</f>
      </c>
      <c r="Q15" s="1">
        <f>COUNTA(G15,H15,I15)</f>
        <v>0</v>
      </c>
      <c r="R15" s="119" t="s">
        <v>40</v>
      </c>
      <c r="S15" s="119" t="s">
        <v>40</v>
      </c>
      <c r="T15" s="119" t="s">
        <v>40</v>
      </c>
      <c r="U15" s="119" t="s">
        <v>230</v>
      </c>
      <c r="V15" s="119" t="s">
        <v>230</v>
      </c>
      <c r="W15" s="129" t="s">
        <v>230</v>
      </c>
      <c r="X15" s="115"/>
      <c r="Y15" s="118">
        <v>4</v>
      </c>
      <c r="Z15" s="115">
        <v>600</v>
      </c>
      <c r="AA15" s="116" t="s">
        <v>253</v>
      </c>
      <c r="AB15" s="116"/>
      <c r="AC15" s="171">
        <f>IF(D15="","",C15&amp;D15)</f>
      </c>
      <c r="AD15" s="171">
        <f>IF(AC15="",1,AC15)</f>
        <v>1</v>
      </c>
      <c r="AE15" s="171">
        <f>IF(ISERROR(VLOOKUP(AD15,$AC$13:AC14,1,FALSE)),0,VLOOKUP(AD15,$AC$13:AC14,1,FALSE))</f>
        <v>0</v>
      </c>
      <c r="AF15" s="171">
        <f>D15&amp;E15</f>
      </c>
      <c r="AG15" s="171">
        <f>IF(AF15="",1,AF15)</f>
        <v>1</v>
      </c>
      <c r="AH15" s="171">
        <f>C15&amp;D15&amp;E15</f>
      </c>
      <c r="AI15" s="171">
        <f>IF(AH15="",1,AH15)</f>
        <v>1</v>
      </c>
      <c r="AJ15" s="116">
        <f>IF(AD15=AE15,1,"")</f>
      </c>
      <c r="AK15" s="116">
        <f>C15</f>
        <v>0</v>
      </c>
      <c r="AL15" s="116">
        <f>AK15</f>
        <v>0</v>
      </c>
      <c r="AM15" s="116"/>
      <c r="AN15" s="116"/>
      <c r="AO15" s="116"/>
      <c r="AP15" s="138">
        <f>$C15&amp;G15</f>
      </c>
      <c r="AQ15" s="138">
        <f>$C15&amp;H15</f>
      </c>
      <c r="AR15" s="138">
        <f>$C15&amp;I15</f>
      </c>
      <c r="AS15" s="71" t="s">
        <v>40</v>
      </c>
      <c r="AT15" s="73" t="s">
        <v>256</v>
      </c>
      <c r="AU15" s="32" t="s">
        <v>30</v>
      </c>
      <c r="AV15" s="71" t="s">
        <v>40</v>
      </c>
      <c r="AW15" s="140">
        <f>IF(L15-AT15&gt;0,1,0)</f>
        <v>0</v>
      </c>
      <c r="AX15" s="32" t="s">
        <v>30</v>
      </c>
      <c r="AZ15" s="146">
        <f aca="true" t="shared" si="0" ref="AZ15:AZ46">IF(E15="","",1)</f>
      </c>
      <c r="BA15" s="144">
        <f>IF(F15="",1,1)</f>
        <v>1</v>
      </c>
      <c r="BB15" s="145">
        <f>IF(G15="","",1)</f>
      </c>
    </row>
    <row r="16" spans="1:54" ht="27" customHeight="1">
      <c r="A16" s="49"/>
      <c r="B16" s="237"/>
      <c r="C16" s="202"/>
      <c r="D16" s="202"/>
      <c r="E16" s="96"/>
      <c r="F16" s="202"/>
      <c r="G16" s="97"/>
      <c r="H16" s="97"/>
      <c r="I16" s="194"/>
      <c r="K16" s="192" t="s">
        <v>231</v>
      </c>
      <c r="L16" s="140">
        <f>COUNTIF($AP$15:$AR$114,L$12&amp;$K16)</f>
        <v>0</v>
      </c>
      <c r="M16" s="141">
        <f>COUNTIF($AP$15:$AR$114,M$12&amp;$K16)</f>
        <v>0</v>
      </c>
      <c r="O16" s="184"/>
      <c r="R16" s="129" t="s">
        <v>230</v>
      </c>
      <c r="S16" s="129" t="s">
        <v>230</v>
      </c>
      <c r="T16" s="170" t="s">
        <v>259</v>
      </c>
      <c r="U16" s="119" t="s">
        <v>255</v>
      </c>
      <c r="V16" s="119" t="s">
        <v>255</v>
      </c>
      <c r="W16" s="119" t="s">
        <v>255</v>
      </c>
      <c r="X16" s="115"/>
      <c r="Y16" s="118">
        <v>5</v>
      </c>
      <c r="Z16" s="115"/>
      <c r="AA16" s="116"/>
      <c r="AB16" s="116"/>
      <c r="AC16" s="172"/>
      <c r="AD16" s="172"/>
      <c r="AE16" s="172"/>
      <c r="AF16" s="172"/>
      <c r="AG16" s="172"/>
      <c r="AH16" s="172"/>
      <c r="AI16" s="172"/>
      <c r="AJ16" s="116"/>
      <c r="AK16" s="116"/>
      <c r="AL16" s="116"/>
      <c r="AM16" s="116"/>
      <c r="AN16" s="116"/>
      <c r="AO16" s="116"/>
      <c r="AP16" s="139"/>
      <c r="AQ16" s="139"/>
      <c r="AR16" s="139"/>
      <c r="AS16" s="71" t="s">
        <v>230</v>
      </c>
      <c r="AT16" s="73" t="s">
        <v>256</v>
      </c>
      <c r="AU16" s="73" t="s">
        <v>256</v>
      </c>
      <c r="AV16" s="71" t="s">
        <v>230</v>
      </c>
      <c r="AW16" s="140">
        <f>IF(L16-AT16&gt;0,1,0)</f>
        <v>0</v>
      </c>
      <c r="AX16" s="140">
        <f>IF(M16-AU16&gt;0,1,0)</f>
        <v>0</v>
      </c>
      <c r="AZ16" s="146">
        <f t="shared" si="0"/>
      </c>
      <c r="BA16" s="147">
        <f>IF(AND(BB15=1,AZ16=""),1,"")</f>
      </c>
      <c r="BB16" s="147">
        <f>IF(AND(BB15=1,BA15=""),1,"")</f>
      </c>
    </row>
    <row r="17" spans="2:54" ht="27" customHeight="1">
      <c r="B17" s="236">
        <f>IF(AE17&lt;1,2,"ﾅﾝﾊﾞｰｶｰﾄﾞが重複しています")</f>
        <v>2</v>
      </c>
      <c r="C17" s="202"/>
      <c r="D17" s="202"/>
      <c r="E17" s="96"/>
      <c r="F17" s="202"/>
      <c r="G17" s="97"/>
      <c r="H17" s="97"/>
      <c r="I17" s="194"/>
      <c r="K17" s="192" t="s">
        <v>254</v>
      </c>
      <c r="L17" s="140">
        <f>COUNTIF($AP$15:$AR$114,L$12&amp;$K17)</f>
        <v>0</v>
      </c>
      <c r="M17" s="141">
        <f>COUNTIF($AP$15:$AR$114,M$12&amp;$K17)</f>
        <v>0</v>
      </c>
      <c r="O17" s="184"/>
      <c r="P17">
        <f>IF($B$4="","",IF($B$4="中学",$B$4&amp;C17,IF($B$4="高校",$B$4&amp;C17,C17)))</f>
      </c>
      <c r="Q17" s="1">
        <f>COUNTA(G17,H17,I17)</f>
        <v>0</v>
      </c>
      <c r="R17" s="119" t="s">
        <v>255</v>
      </c>
      <c r="S17" s="119" t="s">
        <v>255</v>
      </c>
      <c r="T17" s="119" t="s">
        <v>255</v>
      </c>
      <c r="U17" s="119" t="s">
        <v>11</v>
      </c>
      <c r="V17" s="119" t="s">
        <v>11</v>
      </c>
      <c r="W17" s="129" t="s">
        <v>241</v>
      </c>
      <c r="X17" s="115"/>
      <c r="Y17" s="118">
        <v>6</v>
      </c>
      <c r="Z17" s="115"/>
      <c r="AA17" s="116" t="s">
        <v>32</v>
      </c>
      <c r="AB17" s="116"/>
      <c r="AC17" s="171">
        <f>IF(D17="","",C17&amp;D17)</f>
      </c>
      <c r="AD17" s="171">
        <f>IF(AC17="",1,AC17)</f>
        <v>1</v>
      </c>
      <c r="AE17" s="171">
        <f>IF(ISERROR(VLOOKUP(AD17,$AC$13:AC16,1,FALSE)),0,VLOOKUP(AD17,$AC$13:AC16,1,FALSE))</f>
        <v>0</v>
      </c>
      <c r="AF17" s="171">
        <f>D17&amp;E17</f>
      </c>
      <c r="AG17" s="171">
        <f>IF(AF17="",1,AF17)</f>
        <v>1</v>
      </c>
      <c r="AH17" s="171">
        <f>C17&amp;D17&amp;E17</f>
      </c>
      <c r="AI17" s="171">
        <f>IF(AH17="",1,AH17)</f>
        <v>1</v>
      </c>
      <c r="AJ17" s="116">
        <f>IF(AD17=AE17,1,"")</f>
      </c>
      <c r="AK17" s="116">
        <f>C17</f>
        <v>0</v>
      </c>
      <c r="AL17" s="116">
        <f>AK17</f>
        <v>0</v>
      </c>
      <c r="AM17" s="116">
        <f>AL17</f>
        <v>0</v>
      </c>
      <c r="AN17" s="116"/>
      <c r="AO17" s="116"/>
      <c r="AP17" s="138">
        <f>C17&amp;G17</f>
      </c>
      <c r="AQ17" s="138">
        <f>$C17&amp;H17</f>
      </c>
      <c r="AR17" s="138">
        <f>$C17&amp;I17</f>
      </c>
      <c r="AS17" s="71" t="s">
        <v>294</v>
      </c>
      <c r="AT17" s="73" t="s">
        <v>256</v>
      </c>
      <c r="AU17" s="73" t="s">
        <v>256</v>
      </c>
      <c r="AV17" s="71" t="s">
        <v>294</v>
      </c>
      <c r="AW17" s="140">
        <f>IF(L17-AT17&gt;0,1,0)</f>
        <v>0</v>
      </c>
      <c r="AX17" s="140">
        <f>IF(M17-AU17&gt;0,1,0)</f>
        <v>0</v>
      </c>
      <c r="AZ17" s="146">
        <f t="shared" si="0"/>
      </c>
      <c r="BA17" s="144">
        <f>IF(F17="",1,1)</f>
        <v>1</v>
      </c>
      <c r="BB17" s="145">
        <f>IF(G17="","",1)</f>
      </c>
    </row>
    <row r="18" spans="2:54" ht="27" customHeight="1">
      <c r="B18" s="237"/>
      <c r="C18" s="202"/>
      <c r="D18" s="202"/>
      <c r="E18" s="96"/>
      <c r="F18" s="202"/>
      <c r="G18" s="97"/>
      <c r="H18" s="97"/>
      <c r="I18" s="194"/>
      <c r="K18" s="192" t="s">
        <v>290</v>
      </c>
      <c r="L18" s="140">
        <f>COUNTIF($AP$15:$AR$114,L$12&amp;$K18)</f>
        <v>0</v>
      </c>
      <c r="M18" s="76" t="s">
        <v>30</v>
      </c>
      <c r="O18" s="184"/>
      <c r="R18" s="170" t="s">
        <v>299</v>
      </c>
      <c r="S18" s="170" t="s">
        <v>299</v>
      </c>
      <c r="T18" s="170" t="s">
        <v>299</v>
      </c>
      <c r="U18" s="119" t="s">
        <v>232</v>
      </c>
      <c r="V18" s="119" t="s">
        <v>232</v>
      </c>
      <c r="W18" s="119" t="s">
        <v>11</v>
      </c>
      <c r="X18" s="115"/>
      <c r="Y18" s="118" t="s">
        <v>224</v>
      </c>
      <c r="Z18" s="115"/>
      <c r="AA18" s="116" t="s">
        <v>33</v>
      </c>
      <c r="AB18" s="116"/>
      <c r="AC18" s="172"/>
      <c r="AD18" s="172"/>
      <c r="AE18" s="172"/>
      <c r="AF18" s="172"/>
      <c r="AG18" s="172"/>
      <c r="AH18" s="172"/>
      <c r="AI18" s="172"/>
      <c r="AJ18" s="116"/>
      <c r="AK18" s="116"/>
      <c r="AL18" s="116"/>
      <c r="AM18" s="116"/>
      <c r="AN18" s="116"/>
      <c r="AO18" s="116"/>
      <c r="AP18" s="139"/>
      <c r="AQ18" s="139"/>
      <c r="AR18" s="139"/>
      <c r="AS18" s="71" t="s">
        <v>289</v>
      </c>
      <c r="AT18" s="73" t="s">
        <v>256</v>
      </c>
      <c r="AU18" s="32" t="s">
        <v>30</v>
      </c>
      <c r="AV18" s="71" t="s">
        <v>289</v>
      </c>
      <c r="AW18" s="140">
        <f>IF(L18-AT18&gt;0,1,0)</f>
        <v>0</v>
      </c>
      <c r="AX18" s="32" t="s">
        <v>30</v>
      </c>
      <c r="AZ18" s="146">
        <f t="shared" si="0"/>
      </c>
      <c r="BA18" s="147">
        <f>IF(AND(BB17=1,AZ18=""),1,"")</f>
      </c>
      <c r="BB18" s="147">
        <f>IF(AND(BB17=1,BA17=""),1,"")</f>
      </c>
    </row>
    <row r="19" spans="2:54" ht="27" customHeight="1">
      <c r="B19" s="236">
        <f>IF(AE19&lt;1,3,"ﾅﾝﾊﾞｰｶｰﾄﾞが重複しています")</f>
        <v>3</v>
      </c>
      <c r="C19" s="202"/>
      <c r="D19" s="202"/>
      <c r="E19" s="96"/>
      <c r="F19" s="202"/>
      <c r="G19" s="97"/>
      <c r="H19" s="97"/>
      <c r="I19" s="194"/>
      <c r="K19" s="192" t="s">
        <v>236</v>
      </c>
      <c r="L19" s="140">
        <f>COUNTIF($AP$15:$AR$114,L$12&amp;$K19)</f>
        <v>0</v>
      </c>
      <c r="M19" s="76" t="s">
        <v>30</v>
      </c>
      <c r="N19" s="27" t="s">
        <v>283</v>
      </c>
      <c r="O19" s="184"/>
      <c r="P19">
        <f>IF($B$4="","",IF($B$4="中学",$B$4&amp;C19,IF($B$4="高校",$B$4&amp;C19,C19)))</f>
      </c>
      <c r="Q19" s="1">
        <f>COUNTA(G19,H19,I19)</f>
        <v>0</v>
      </c>
      <c r="R19" s="119" t="s">
        <v>11</v>
      </c>
      <c r="S19" s="119" t="s">
        <v>11</v>
      </c>
      <c r="T19" s="119" t="s">
        <v>235</v>
      </c>
      <c r="U19" s="119" t="s">
        <v>238</v>
      </c>
      <c r="V19" s="119" t="s">
        <v>238</v>
      </c>
      <c r="W19" s="119" t="s">
        <v>232</v>
      </c>
      <c r="X19" s="115"/>
      <c r="Y19" s="118" t="s">
        <v>186</v>
      </c>
      <c r="Z19" s="115"/>
      <c r="AA19" s="116"/>
      <c r="AB19" s="116"/>
      <c r="AC19" s="171">
        <f>IF(D19="","",C19&amp;D19)</f>
      </c>
      <c r="AD19" s="171">
        <f>IF(AC19="",1,AC19)</f>
        <v>1</v>
      </c>
      <c r="AE19" s="171">
        <f>IF(ISERROR(VLOOKUP(AD19,$AC$13:AC18,1,FALSE)),0,VLOOKUP(AD19,$AC$13:AC18,1,FALSE))</f>
        <v>0</v>
      </c>
      <c r="AF19" s="171">
        <f>D19&amp;E19</f>
      </c>
      <c r="AG19" s="171">
        <f>IF(AF19="",1,AF19)</f>
        <v>1</v>
      </c>
      <c r="AH19" s="171">
        <f>C19&amp;D19&amp;E19</f>
      </c>
      <c r="AI19" s="171">
        <f>IF(AH19="",1,AH19)</f>
        <v>1</v>
      </c>
      <c r="AJ19" s="116">
        <f>IF(AD19=AE19,1,"")</f>
      </c>
      <c r="AK19" s="116">
        <f>C19</f>
        <v>0</v>
      </c>
      <c r="AL19" s="116">
        <f>AK19</f>
        <v>0</v>
      </c>
      <c r="AM19" s="116">
        <f>AL19</f>
        <v>0</v>
      </c>
      <c r="AN19" s="116"/>
      <c r="AO19" s="116"/>
      <c r="AP19" s="138">
        <f>C19&amp;G19</f>
      </c>
      <c r="AQ19" s="138">
        <f>$C19&amp;H19</f>
      </c>
      <c r="AR19" s="138">
        <f>$C19&amp;I19</f>
      </c>
      <c r="AS19" s="71" t="s">
        <v>235</v>
      </c>
      <c r="AT19" s="73" t="s">
        <v>256</v>
      </c>
      <c r="AU19" s="32" t="s">
        <v>30</v>
      </c>
      <c r="AV19" s="71" t="s">
        <v>235</v>
      </c>
      <c r="AW19" s="140">
        <f>IF(L19-AT19&gt;0,1,0)</f>
        <v>0</v>
      </c>
      <c r="AX19" s="32" t="s">
        <v>30</v>
      </c>
      <c r="AZ19" s="146">
        <f t="shared" si="0"/>
      </c>
      <c r="BA19" s="144">
        <f>IF(F19="",1,1)</f>
        <v>1</v>
      </c>
      <c r="BB19" s="145">
        <f>IF(G19="","",1)</f>
      </c>
    </row>
    <row r="20" spans="2:54" ht="27" customHeight="1">
      <c r="B20" s="237"/>
      <c r="C20" s="202"/>
      <c r="D20" s="202"/>
      <c r="E20" s="96"/>
      <c r="F20" s="202"/>
      <c r="G20" s="97"/>
      <c r="H20" s="97"/>
      <c r="I20" s="194"/>
      <c r="K20" s="192" t="s">
        <v>237</v>
      </c>
      <c r="L20" s="32" t="s">
        <v>30</v>
      </c>
      <c r="M20" s="141">
        <f>COUNTIF($AP$15:$AR$114,M$12&amp;$K20)</f>
        <v>0</v>
      </c>
      <c r="N20" s="27" t="s">
        <v>283</v>
      </c>
      <c r="O20" s="184"/>
      <c r="R20" s="170" t="s">
        <v>232</v>
      </c>
      <c r="S20" s="119" t="s">
        <v>232</v>
      </c>
      <c r="T20" s="119" t="s">
        <v>11</v>
      </c>
      <c r="U20" s="119" t="s">
        <v>251</v>
      </c>
      <c r="V20" s="119" t="s">
        <v>251</v>
      </c>
      <c r="W20" s="129" t="s">
        <v>187</v>
      </c>
      <c r="X20" s="115"/>
      <c r="Y20" s="118"/>
      <c r="Z20" s="115"/>
      <c r="AA20" s="116"/>
      <c r="AB20" s="116"/>
      <c r="AC20" s="172"/>
      <c r="AD20" s="172"/>
      <c r="AE20" s="172"/>
      <c r="AF20" s="172"/>
      <c r="AG20" s="172"/>
      <c r="AH20" s="172"/>
      <c r="AI20" s="172"/>
      <c r="AJ20" s="116"/>
      <c r="AK20" s="116"/>
      <c r="AL20" s="116"/>
      <c r="AM20" s="116"/>
      <c r="AN20" s="116"/>
      <c r="AO20" s="116"/>
      <c r="AP20" s="139"/>
      <c r="AQ20" s="139"/>
      <c r="AR20" s="139"/>
      <c r="AS20" s="71" t="s">
        <v>295</v>
      </c>
      <c r="AT20" s="32" t="s">
        <v>30</v>
      </c>
      <c r="AU20" s="73" t="s">
        <v>256</v>
      </c>
      <c r="AV20" s="71" t="s">
        <v>295</v>
      </c>
      <c r="AW20" s="32" t="s">
        <v>30</v>
      </c>
      <c r="AX20" s="140">
        <f>IF(M20-AU20&gt;0,1,0)</f>
        <v>0</v>
      </c>
      <c r="AZ20" s="146">
        <f t="shared" si="0"/>
      </c>
      <c r="BA20" s="147">
        <f>IF(AND(BB19=1,AZ20=""),1,"")</f>
      </c>
      <c r="BB20" s="147">
        <f>IF(AND(BB19=1,BA19=""),1,"")</f>
      </c>
    </row>
    <row r="21" spans="2:54" ht="27" customHeight="1">
      <c r="B21" s="236">
        <f>IF(AE21&lt;1,4,"ﾅﾝﾊﾞｰｶｰﾄﾞが重複しています")</f>
        <v>4</v>
      </c>
      <c r="C21" s="202"/>
      <c r="D21" s="202"/>
      <c r="E21" s="96"/>
      <c r="F21" s="202"/>
      <c r="G21" s="97"/>
      <c r="H21" s="97"/>
      <c r="I21" s="194"/>
      <c r="K21" s="192" t="s">
        <v>11</v>
      </c>
      <c r="L21" s="140">
        <f>COUNTIF($AP$15:$AR$114,L$12&amp;$K21)</f>
        <v>0</v>
      </c>
      <c r="M21" s="141">
        <f>COUNTIF($AP$15:$AR$114,M$12&amp;$K21)</f>
        <v>0</v>
      </c>
      <c r="N21" s="189"/>
      <c r="O21" s="184"/>
      <c r="P21">
        <f>IF($B$4="","",IF($B$4="中学",$B$4&amp;C21,IF($B$4="高校",$B$4&amp;C21,C21)))</f>
      </c>
      <c r="Q21" s="1">
        <f>COUNTA(G21,H21,I21)</f>
        <v>0</v>
      </c>
      <c r="R21" s="119" t="s">
        <v>242</v>
      </c>
      <c r="S21" s="170" t="s">
        <v>303</v>
      </c>
      <c r="T21" s="119" t="s">
        <v>232</v>
      </c>
      <c r="U21" s="119"/>
      <c r="V21" s="119"/>
      <c r="W21" s="129"/>
      <c r="X21" s="115"/>
      <c r="Y21" s="115"/>
      <c r="Z21" s="115"/>
      <c r="AA21" s="116"/>
      <c r="AB21" s="116"/>
      <c r="AC21" s="171">
        <f>IF(D21="","",C21&amp;D21)</f>
      </c>
      <c r="AD21" s="171">
        <f>IF(AC21="",1,AC21)</f>
        <v>1</v>
      </c>
      <c r="AE21" s="171">
        <f>IF(ISERROR(VLOOKUP(AD21,$AC$13:AC20,1,FALSE)),0,VLOOKUP(AD21,$AC$13:AC20,1,FALSE))</f>
        <v>0</v>
      </c>
      <c r="AF21" s="171">
        <f>D21&amp;E21</f>
      </c>
      <c r="AG21" s="171">
        <f>IF(AF21="",1,AF21)</f>
        <v>1</v>
      </c>
      <c r="AH21" s="171">
        <f>C21&amp;D21&amp;E21</f>
      </c>
      <c r="AI21" s="171">
        <f>IF(AH21="",1,AH21)</f>
        <v>1</v>
      </c>
      <c r="AJ21" s="116">
        <f>IF(AD21=AE21,1,"")</f>
      </c>
      <c r="AK21" s="116">
        <f>C21</f>
        <v>0</v>
      </c>
      <c r="AL21" s="116">
        <f>AK21</f>
        <v>0</v>
      </c>
      <c r="AM21" s="116">
        <f>AL21</f>
        <v>0</v>
      </c>
      <c r="AN21" s="116"/>
      <c r="AO21" s="116"/>
      <c r="AP21" s="138">
        <f>C21&amp;G21</f>
      </c>
      <c r="AQ21" s="138">
        <f>$C21&amp;H21</f>
      </c>
      <c r="AR21" s="138">
        <f>$C21&amp;I21</f>
      </c>
      <c r="AS21" s="71" t="s">
        <v>11</v>
      </c>
      <c r="AT21" s="73" t="s">
        <v>256</v>
      </c>
      <c r="AU21" s="73" t="s">
        <v>256</v>
      </c>
      <c r="AV21" s="71" t="s">
        <v>11</v>
      </c>
      <c r="AW21" s="140">
        <f>IF(L21-AT21&gt;0,1,0)</f>
        <v>0</v>
      </c>
      <c r="AX21" s="140">
        <f>IF(M21-AU21&gt;0,1,0)</f>
        <v>0</v>
      </c>
      <c r="AZ21" s="146">
        <f t="shared" si="0"/>
      </c>
      <c r="BA21" s="144">
        <f>IF(F21="",1,1)</f>
        <v>1</v>
      </c>
      <c r="BB21" s="145">
        <f>IF(G21="","",1)</f>
      </c>
    </row>
    <row r="22" spans="2:54" ht="27" customHeight="1">
      <c r="B22" s="237"/>
      <c r="C22" s="202"/>
      <c r="D22" s="202"/>
      <c r="E22" s="96"/>
      <c r="F22" s="202"/>
      <c r="G22" s="97"/>
      <c r="H22" s="97"/>
      <c r="I22" s="194"/>
      <c r="K22" s="192" t="s">
        <v>232</v>
      </c>
      <c r="L22" s="140">
        <f>COUNTIF($AP$15:$AR$114,L$12&amp;$K22)</f>
        <v>0</v>
      </c>
      <c r="M22" s="141">
        <f>COUNTIF($AP$15:$AR$114,M$12&amp;$K22)</f>
        <v>0</v>
      </c>
      <c r="N22" s="189"/>
      <c r="O22" s="184"/>
      <c r="R22" s="121" t="s">
        <v>252</v>
      </c>
      <c r="S22" s="121" t="s">
        <v>252</v>
      </c>
      <c r="T22" s="170" t="s">
        <v>302</v>
      </c>
      <c r="U22" s="119"/>
      <c r="V22" s="119"/>
      <c r="W22" s="119"/>
      <c r="X22" s="115"/>
      <c r="Y22" s="120"/>
      <c r="Z22" s="47"/>
      <c r="AA22" s="46"/>
      <c r="AB22" s="46"/>
      <c r="AC22" s="172"/>
      <c r="AD22" s="172"/>
      <c r="AE22" s="172"/>
      <c r="AF22" s="172"/>
      <c r="AG22" s="172"/>
      <c r="AH22" s="172"/>
      <c r="AI22" s="172"/>
      <c r="AJ22" s="46"/>
      <c r="AK22" s="116"/>
      <c r="AL22" s="46"/>
      <c r="AM22" s="46"/>
      <c r="AN22" s="46"/>
      <c r="AO22" s="46"/>
      <c r="AP22" s="139"/>
      <c r="AQ22" s="139"/>
      <c r="AR22" s="139"/>
      <c r="AS22" s="71" t="s">
        <v>232</v>
      </c>
      <c r="AT22" s="73" t="s">
        <v>256</v>
      </c>
      <c r="AU22" s="73" t="s">
        <v>256</v>
      </c>
      <c r="AV22" s="71" t="s">
        <v>232</v>
      </c>
      <c r="AW22" s="140">
        <f>IF(L22-AT22&gt;0,1,0)</f>
        <v>0</v>
      </c>
      <c r="AX22" s="140">
        <f>IF(M22-AU22&gt;0,1,0)</f>
        <v>0</v>
      </c>
      <c r="AZ22" s="146">
        <f t="shared" si="0"/>
      </c>
      <c r="BA22" s="147">
        <f>IF(AND(BB21=1,AZ22=""),1,"")</f>
      </c>
      <c r="BB22" s="147">
        <f>IF(AND(BB21=1,BA21=""),1,"")</f>
      </c>
    </row>
    <row r="23" spans="2:54" ht="27" customHeight="1">
      <c r="B23" s="236">
        <f>IF(AE23&lt;1,5,"ﾅﾝﾊﾞｰｶｰﾄﾞが重複しています")</f>
        <v>5</v>
      </c>
      <c r="C23" s="202"/>
      <c r="D23" s="202"/>
      <c r="E23" s="96"/>
      <c r="F23" s="202"/>
      <c r="G23" s="97"/>
      <c r="H23" s="97"/>
      <c r="I23" s="194"/>
      <c r="K23" s="192" t="s">
        <v>233</v>
      </c>
      <c r="L23" s="140">
        <f>COUNTIF($AP$15:$AR$114,L$12&amp;$K23)</f>
        <v>0</v>
      </c>
      <c r="M23" s="76" t="s">
        <v>30</v>
      </c>
      <c r="O23" s="184"/>
      <c r="P23">
        <f>IF($B$4="","",IF($B$4="中学",$B$4&amp;C23,IF($B$4="高校",$B$4&amp;C23,C23)))</f>
      </c>
      <c r="Q23" s="1">
        <f>COUNTA(G23,H23,I23)</f>
        <v>0</v>
      </c>
      <c r="R23" s="170"/>
      <c r="S23" s="119"/>
      <c r="T23" s="119"/>
      <c r="U23" s="119"/>
      <c r="V23" s="119"/>
      <c r="W23" s="119"/>
      <c r="X23" s="47"/>
      <c r="Y23" s="47"/>
      <c r="Z23" s="47"/>
      <c r="AA23" s="46"/>
      <c r="AB23" s="46"/>
      <c r="AC23" s="171">
        <f>IF(D23="","",C23&amp;D23)</f>
      </c>
      <c r="AD23" s="171">
        <f>IF(AC23="",1,AC23)</f>
        <v>1</v>
      </c>
      <c r="AE23" s="171">
        <f>IF(ISERROR(VLOOKUP(AD23,$AC$13:AC22,1,FALSE)),0,VLOOKUP(AD23,$AC$13:AC22,1,FALSE))</f>
        <v>0</v>
      </c>
      <c r="AF23" s="171">
        <f>D23&amp;E23</f>
      </c>
      <c r="AG23" s="171">
        <f>IF(AF23="",1,AF23)</f>
        <v>1</v>
      </c>
      <c r="AH23" s="171">
        <f>C23&amp;D23&amp;E23</f>
      </c>
      <c r="AI23" s="171">
        <f>IF(AH23="",1,AH23)</f>
        <v>1</v>
      </c>
      <c r="AJ23" s="46">
        <f>IF(AD23=AE23,1,"")</f>
      </c>
      <c r="AK23" s="116">
        <f>C23</f>
        <v>0</v>
      </c>
      <c r="AL23" s="46">
        <f>AK23</f>
        <v>0</v>
      </c>
      <c r="AM23" s="46">
        <f>AL23</f>
        <v>0</v>
      </c>
      <c r="AN23" s="46"/>
      <c r="AO23" s="46"/>
      <c r="AP23" s="138">
        <f>C23&amp;G23</f>
      </c>
      <c r="AQ23" s="138">
        <f>$C23&amp;H23</f>
      </c>
      <c r="AR23" s="138">
        <f>$C23&amp;I23</f>
      </c>
      <c r="AS23" s="71" t="s">
        <v>296</v>
      </c>
      <c r="AT23" s="73" t="s">
        <v>256</v>
      </c>
      <c r="AU23" s="32" t="s">
        <v>30</v>
      </c>
      <c r="AV23" s="71" t="s">
        <v>296</v>
      </c>
      <c r="AW23" s="140">
        <f>IF(L23-AT23&gt;0,1,0)</f>
        <v>0</v>
      </c>
      <c r="AX23" s="32" t="s">
        <v>30</v>
      </c>
      <c r="AZ23" s="146">
        <f t="shared" si="0"/>
      </c>
      <c r="BA23" s="144">
        <f>IF(F23="",1,1)</f>
        <v>1</v>
      </c>
      <c r="BB23" s="145">
        <f>IF(G23="","",1)</f>
      </c>
    </row>
    <row r="24" spans="2:54" ht="27" customHeight="1">
      <c r="B24" s="237"/>
      <c r="C24" s="202"/>
      <c r="D24" s="202"/>
      <c r="E24" s="96"/>
      <c r="F24" s="202"/>
      <c r="G24" s="97"/>
      <c r="H24" s="97"/>
      <c r="I24" s="194"/>
      <c r="K24" s="192" t="s">
        <v>292</v>
      </c>
      <c r="L24" s="140">
        <f>COUNTIF($AP$15:$AR$114,L$12&amp;$K24)</f>
        <v>0</v>
      </c>
      <c r="M24" s="76" t="s">
        <v>30</v>
      </c>
      <c r="N24" s="27" t="s">
        <v>293</v>
      </c>
      <c r="O24" s="184"/>
      <c r="R24" s="128"/>
      <c r="S24" s="128"/>
      <c r="T24" s="119"/>
      <c r="U24" s="128"/>
      <c r="V24" s="128"/>
      <c r="X24" s="47"/>
      <c r="Y24" s="47"/>
      <c r="Z24" s="47"/>
      <c r="AA24" s="46"/>
      <c r="AB24" s="46"/>
      <c r="AC24" s="172"/>
      <c r="AD24" s="172"/>
      <c r="AE24" s="172"/>
      <c r="AF24" s="172"/>
      <c r="AG24" s="172"/>
      <c r="AH24" s="172"/>
      <c r="AI24" s="172"/>
      <c r="AJ24" s="46"/>
      <c r="AK24" s="116"/>
      <c r="AL24" s="46"/>
      <c r="AM24" s="46"/>
      <c r="AN24" s="46"/>
      <c r="AO24" s="46"/>
      <c r="AP24" s="139"/>
      <c r="AQ24" s="139"/>
      <c r="AR24" s="139"/>
      <c r="AS24" s="71" t="s">
        <v>291</v>
      </c>
      <c r="AT24" s="73" t="s">
        <v>256</v>
      </c>
      <c r="AU24" s="32" t="s">
        <v>30</v>
      </c>
      <c r="AV24" s="71" t="s">
        <v>291</v>
      </c>
      <c r="AW24" s="140">
        <f>IF(L24-AT24&gt;0,1,0)</f>
        <v>0</v>
      </c>
      <c r="AX24" s="32" t="s">
        <v>30</v>
      </c>
      <c r="AZ24" s="146">
        <f t="shared" si="0"/>
      </c>
      <c r="BA24" s="147">
        <f>IF(AND(BB23=1,AZ24=""),1,"")</f>
      </c>
      <c r="BB24" s="147">
        <f>IF(AND(BB23=1,BA23=""),1,"")</f>
      </c>
    </row>
    <row r="25" spans="2:54" ht="27" customHeight="1">
      <c r="B25" s="236">
        <f>IF(AE25&lt;1,6,"ﾅﾝﾊﾞｰｶｰﾄﾞが重複しています")</f>
        <v>6</v>
      </c>
      <c r="C25" s="202"/>
      <c r="D25" s="202"/>
      <c r="E25" s="96"/>
      <c r="F25" s="202"/>
      <c r="G25" s="97"/>
      <c r="H25" s="97"/>
      <c r="I25" s="194"/>
      <c r="K25" s="192" t="s">
        <v>220</v>
      </c>
      <c r="L25" s="140">
        <f>COUNTIF($AP$15:$AR$114,L$12&amp;$K25)</f>
        <v>0</v>
      </c>
      <c r="M25" s="76" t="s">
        <v>30</v>
      </c>
      <c r="N25" s="27" t="s">
        <v>283</v>
      </c>
      <c r="O25" s="184"/>
      <c r="P25">
        <f>IF($B$4="","",IF($B$4="中学",$B$4&amp;C25,IF($B$4="高校",$B$4&amp;C25,C25)))</f>
      </c>
      <c r="Q25" s="1">
        <f>COUNTA(G25,H25,I25)</f>
        <v>0</v>
      </c>
      <c r="R25" s="119"/>
      <c r="S25" s="170"/>
      <c r="T25" s="128"/>
      <c r="U25" s="119"/>
      <c r="V25" s="119"/>
      <c r="W25" s="129"/>
      <c r="AC25" s="171">
        <f>IF(D25="","",C25&amp;D25)</f>
      </c>
      <c r="AD25" s="171">
        <f>IF(AC25="",1,AC25)</f>
        <v>1</v>
      </c>
      <c r="AE25" s="171">
        <f>IF(ISERROR(VLOOKUP(AD25,$AC$13:AC24,1,FALSE)),0,VLOOKUP(AD25,$AC$13:AC24,1,FALSE))</f>
        <v>0</v>
      </c>
      <c r="AF25" s="171">
        <f>D25&amp;E25</f>
      </c>
      <c r="AG25" s="171">
        <f>IF(AF25="",1,AF25)</f>
        <v>1</v>
      </c>
      <c r="AH25" s="171">
        <f>C25&amp;D25&amp;E25</f>
      </c>
      <c r="AI25" s="171">
        <f>IF(AH25="",1,AH25)</f>
        <v>1</v>
      </c>
      <c r="AJ25" s="92">
        <f>IF(AD25=AE25,1,"")</f>
      </c>
      <c r="AK25" s="116">
        <f>C25</f>
        <v>0</v>
      </c>
      <c r="AL25" s="92">
        <f>AK25</f>
        <v>0</v>
      </c>
      <c r="AM25" s="92">
        <f>AL25</f>
        <v>0</v>
      </c>
      <c r="AP25" s="138">
        <f>C25&amp;G25</f>
      </c>
      <c r="AQ25" s="138">
        <f>$C25&amp;H25</f>
      </c>
      <c r="AR25" s="138">
        <f>$C25&amp;I25</f>
      </c>
      <c r="AS25" s="71" t="s">
        <v>297</v>
      </c>
      <c r="AT25" s="73" t="s">
        <v>256</v>
      </c>
      <c r="AU25" s="32" t="s">
        <v>30</v>
      </c>
      <c r="AV25" s="71" t="s">
        <v>297</v>
      </c>
      <c r="AW25" s="140">
        <f>IF(L25-AT25&gt;0,1,0)</f>
        <v>0</v>
      </c>
      <c r="AX25" s="32" t="s">
        <v>30</v>
      </c>
      <c r="AZ25" s="146">
        <f t="shared" si="0"/>
      </c>
      <c r="BA25" s="144">
        <f>IF(F25="",1,1)</f>
        <v>1</v>
      </c>
      <c r="BB25" s="145">
        <f>IF(G25="","",1)</f>
      </c>
    </row>
    <row r="26" spans="2:54" ht="27" customHeight="1">
      <c r="B26" s="237"/>
      <c r="C26" s="202"/>
      <c r="D26" s="202"/>
      <c r="E26" s="96"/>
      <c r="F26" s="202"/>
      <c r="G26" s="97"/>
      <c r="H26" s="97"/>
      <c r="I26" s="194"/>
      <c r="K26" s="192" t="s">
        <v>239</v>
      </c>
      <c r="L26" s="32" t="s">
        <v>30</v>
      </c>
      <c r="M26" s="141">
        <f>COUNTIF($AP$15:$AR$114,M$12&amp;$K26)</f>
        <v>0</v>
      </c>
      <c r="O26" s="184"/>
      <c r="R26" s="121"/>
      <c r="S26" s="121"/>
      <c r="T26" s="170"/>
      <c r="AC26" s="172"/>
      <c r="AD26" s="172"/>
      <c r="AE26" s="172"/>
      <c r="AF26" s="172"/>
      <c r="AG26" s="172"/>
      <c r="AH26" s="172"/>
      <c r="AI26" s="172"/>
      <c r="AK26" s="116"/>
      <c r="AP26" s="139"/>
      <c r="AQ26" s="139"/>
      <c r="AR26" s="139"/>
      <c r="AS26" s="71" t="s">
        <v>238</v>
      </c>
      <c r="AT26" s="32" t="s">
        <v>30</v>
      </c>
      <c r="AU26" s="73" t="s">
        <v>256</v>
      </c>
      <c r="AV26" s="71" t="s">
        <v>238</v>
      </c>
      <c r="AW26" s="32" t="s">
        <v>30</v>
      </c>
      <c r="AX26" s="140">
        <f>IF(M26-AU26&gt;0,1,0)</f>
        <v>0</v>
      </c>
      <c r="AZ26" s="146">
        <f t="shared" si="0"/>
      </c>
      <c r="BA26" s="147">
        <f>IF(AND(BB25=1,AZ26=""),1,"")</f>
      </c>
      <c r="BB26" s="147">
        <f>IF(AND(BB25=1,BA25=""),1,"")</f>
      </c>
    </row>
    <row r="27" spans="2:54" ht="27" customHeight="1">
      <c r="B27" s="236">
        <f>IF(AE27&lt;1,7,"ﾅﾝﾊﾞｰｶｰﾄﾞが重複しています")</f>
        <v>7</v>
      </c>
      <c r="C27" s="202"/>
      <c r="D27" s="202"/>
      <c r="E27" s="96"/>
      <c r="F27" s="202"/>
      <c r="G27" s="97"/>
      <c r="H27" s="97"/>
      <c r="I27" s="194"/>
      <c r="K27" s="192" t="s">
        <v>221</v>
      </c>
      <c r="L27" s="140">
        <f>COUNTIF($AP$15:$AR$114,L$12&amp;$K27)</f>
        <v>0</v>
      </c>
      <c r="M27" s="141">
        <f>COUNTIF($AP$15:$AR$114,M$12&amp;$K27)</f>
        <v>0</v>
      </c>
      <c r="N27" s="257" t="s">
        <v>283</v>
      </c>
      <c r="O27" s="258"/>
      <c r="P27">
        <f>IF($B$4="","",IF($B$4="中学",$B$4&amp;C27,IF($B$4="高校",$B$4&amp;C27,C27)))</f>
      </c>
      <c r="Q27" s="1">
        <f>COUNTA(G27,H27,I27)</f>
        <v>0</v>
      </c>
      <c r="T27" s="129"/>
      <c r="Y27" s="113"/>
      <c r="AC27" s="171">
        <f>IF(D27="","",C27&amp;D27)</f>
      </c>
      <c r="AD27" s="171">
        <f>IF(AC27="",1,AC27)</f>
        <v>1</v>
      </c>
      <c r="AE27" s="171">
        <f>IF(ISERROR(VLOOKUP(AD27,$AC$13:AC26,1,FALSE)),0,VLOOKUP(AD27,$AC$13:AC26,1,FALSE))</f>
        <v>0</v>
      </c>
      <c r="AF27" s="171">
        <f>D27&amp;E27</f>
      </c>
      <c r="AG27" s="171">
        <f>IF(AF27="",1,AF27)</f>
        <v>1</v>
      </c>
      <c r="AH27" s="171">
        <f>C27&amp;D27&amp;E27</f>
      </c>
      <c r="AI27" s="171">
        <f>IF(AH27="",1,AH27)</f>
        <v>1</v>
      </c>
      <c r="AJ27" s="92">
        <f>IF(AD27=AE27,1,"")</f>
      </c>
      <c r="AK27" s="116">
        <f>C27</f>
        <v>0</v>
      </c>
      <c r="AL27" s="92">
        <f>AK27</f>
        <v>0</v>
      </c>
      <c r="AM27" s="92">
        <f>AL27</f>
        <v>0</v>
      </c>
      <c r="AP27" s="138">
        <f>C27&amp;G27</f>
      </c>
      <c r="AQ27" s="138">
        <f>$C27&amp;H27</f>
      </c>
      <c r="AR27" s="138">
        <f>$C27&amp;I27</f>
      </c>
      <c r="AS27" s="71" t="s">
        <v>298</v>
      </c>
      <c r="AT27" s="73" t="s">
        <v>256</v>
      </c>
      <c r="AU27" s="73" t="s">
        <v>256</v>
      </c>
      <c r="AV27" s="71" t="s">
        <v>298</v>
      </c>
      <c r="AW27" s="140">
        <f>IF(L27-AT27&gt;0,1,0)</f>
        <v>0</v>
      </c>
      <c r="AX27" s="140">
        <f>IF(M27-AU27&gt;0,1,0)</f>
        <v>0</v>
      </c>
      <c r="AZ27" s="146">
        <f t="shared" si="0"/>
      </c>
      <c r="BA27" s="144">
        <f>IF(F27="",1,1)</f>
        <v>1</v>
      </c>
      <c r="BB27" s="145">
        <f>IF(G27="","",1)</f>
      </c>
    </row>
    <row r="28" spans="2:54" ht="27" customHeight="1">
      <c r="B28" s="237"/>
      <c r="C28" s="202"/>
      <c r="D28" s="202"/>
      <c r="E28" s="96"/>
      <c r="F28" s="202"/>
      <c r="G28" s="97"/>
      <c r="H28" s="97"/>
      <c r="I28" s="194"/>
      <c r="K28" s="192" t="s">
        <v>250</v>
      </c>
      <c r="L28" s="140">
        <f>COUNTIF($AP$15:$AR$114,L$12&amp;$K28)</f>
        <v>0</v>
      </c>
      <c r="M28" s="76" t="s">
        <v>30</v>
      </c>
      <c r="O28" s="184"/>
      <c r="Y28" s="113"/>
      <c r="AC28" s="172"/>
      <c r="AD28" s="172"/>
      <c r="AE28" s="172"/>
      <c r="AF28" s="172"/>
      <c r="AG28" s="172"/>
      <c r="AH28" s="172"/>
      <c r="AI28" s="172"/>
      <c r="AK28" s="116"/>
      <c r="AP28" s="139"/>
      <c r="AQ28" s="139"/>
      <c r="AR28" s="139"/>
      <c r="AS28" s="71" t="s">
        <v>250</v>
      </c>
      <c r="AT28" s="73" t="s">
        <v>256</v>
      </c>
      <c r="AU28" s="32" t="s">
        <v>30</v>
      </c>
      <c r="AV28" s="71" t="s">
        <v>250</v>
      </c>
      <c r="AW28" s="140">
        <f>IF(L28-AT28&gt;0,1,0)</f>
        <v>0</v>
      </c>
      <c r="AX28" s="32" t="s">
        <v>30</v>
      </c>
      <c r="AZ28" s="146">
        <f t="shared" si="0"/>
      </c>
      <c r="BA28" s="147">
        <f>IF(AND(BB27=1,AZ28=""),1,"")</f>
      </c>
      <c r="BB28" s="147">
        <f>IF(AND(BB27=1,BA27=""),1,"")</f>
      </c>
    </row>
    <row r="29" spans="2:54" ht="27" customHeight="1" thickBot="1">
      <c r="B29" s="236">
        <f>IF(AE29&lt;1,8,"ﾅﾝﾊﾞｰｶｰﾄﾞが重複しています")</f>
        <v>8</v>
      </c>
      <c r="C29" s="202"/>
      <c r="D29" s="202"/>
      <c r="E29" s="96"/>
      <c r="F29" s="202"/>
      <c r="G29" s="97"/>
      <c r="H29" s="97"/>
      <c r="I29" s="194"/>
      <c r="K29" s="193" t="s">
        <v>249</v>
      </c>
      <c r="L29" s="93" t="s">
        <v>30</v>
      </c>
      <c r="M29" s="186">
        <f>COUNTIF($AP$15:$AR$114,M$12&amp;$K29)</f>
        <v>0</v>
      </c>
      <c r="O29" s="13"/>
      <c r="P29">
        <f>IF($B$4="","",IF($B$4="中学",$B$4&amp;C29,IF($B$4="高校",$B$4&amp;C29,C29)))</f>
      </c>
      <c r="Q29" s="1">
        <f>COUNTA(G29,H29,I29)</f>
        <v>0</v>
      </c>
      <c r="Y29" s="113"/>
      <c r="AC29" s="171">
        <f>IF(D29="","",C29&amp;D29)</f>
      </c>
      <c r="AD29" s="171">
        <f>IF(AC29="",1,AC29)</f>
        <v>1</v>
      </c>
      <c r="AE29" s="171">
        <f>IF(ISERROR(VLOOKUP(AD29,$AC$13:AC28,1,FALSE)),0,VLOOKUP(AD29,$AC$13:AC28,1,FALSE))</f>
        <v>0</v>
      </c>
      <c r="AF29" s="171">
        <f>D29&amp;E29</f>
      </c>
      <c r="AG29" s="171">
        <f>IF(AF29="",1,AF29)</f>
        <v>1</v>
      </c>
      <c r="AH29" s="171">
        <f>C29&amp;D29&amp;E29</f>
      </c>
      <c r="AI29" s="171">
        <f>IF(AH29="",1,AH29)</f>
        <v>1</v>
      </c>
      <c r="AJ29" s="92">
        <f>IF(AD29=AE29,1,"")</f>
      </c>
      <c r="AK29" s="116">
        <f>C29</f>
        <v>0</v>
      </c>
      <c r="AL29" s="92">
        <f>AK29</f>
        <v>0</v>
      </c>
      <c r="AM29" s="92">
        <f>AL29</f>
        <v>0</v>
      </c>
      <c r="AP29" s="138">
        <f>C29&amp;G29</f>
      </c>
      <c r="AQ29" s="138">
        <f>$C29&amp;H29</f>
      </c>
      <c r="AR29" s="138">
        <f>$C29&amp;I29</f>
      </c>
      <c r="AS29" s="71" t="s">
        <v>249</v>
      </c>
      <c r="AT29" s="32" t="s">
        <v>30</v>
      </c>
      <c r="AU29" s="73" t="s">
        <v>256</v>
      </c>
      <c r="AV29" s="71" t="s">
        <v>249</v>
      </c>
      <c r="AW29" s="32" t="s">
        <v>30</v>
      </c>
      <c r="AX29" s="140">
        <f>IF(M29-AU29&gt;0,1,0)</f>
        <v>0</v>
      </c>
      <c r="AZ29" s="146">
        <f t="shared" si="0"/>
      </c>
      <c r="BA29" s="144">
        <f>IF(F29="",1,1)</f>
        <v>1</v>
      </c>
      <c r="BB29" s="145">
        <f>IF(G29="","",1)</f>
      </c>
    </row>
    <row r="30" spans="2:54" ht="27" customHeight="1">
      <c r="B30" s="237"/>
      <c r="C30" s="202"/>
      <c r="D30" s="202"/>
      <c r="E30" s="96"/>
      <c r="F30" s="202"/>
      <c r="G30" s="97"/>
      <c r="H30" s="97"/>
      <c r="I30" s="194"/>
      <c r="Y30" s="113"/>
      <c r="AC30" s="172"/>
      <c r="AD30" s="172"/>
      <c r="AE30" s="172"/>
      <c r="AF30" s="172"/>
      <c r="AG30" s="172"/>
      <c r="AH30" s="172"/>
      <c r="AI30" s="172"/>
      <c r="AK30" s="116"/>
      <c r="AP30" s="139"/>
      <c r="AQ30" s="139"/>
      <c r="AR30" s="139"/>
      <c r="AS30" s="71"/>
      <c r="AT30" s="32" t="s">
        <v>30</v>
      </c>
      <c r="AU30" s="73" t="s">
        <v>256</v>
      </c>
      <c r="AV30" s="71"/>
      <c r="AW30" s="32" t="s">
        <v>30</v>
      </c>
      <c r="AX30" s="140">
        <f>IF(M30-AU30&gt;0,1,0)</f>
        <v>0</v>
      </c>
      <c r="AZ30" s="146">
        <f t="shared" si="0"/>
      </c>
      <c r="BA30" s="147">
        <f>IF(AND(BB29=1,AZ30=""),1,"")</f>
      </c>
      <c r="BB30" s="147">
        <f>IF(AND(BB29=1,BA29=""),1,"")</f>
      </c>
    </row>
    <row r="31" spans="2:54" ht="27" customHeight="1">
      <c r="B31" s="236">
        <f>IF(AE31&lt;1,9,"ﾅﾝﾊﾞｰｶｰﾄﾞが重複しています")</f>
        <v>9</v>
      </c>
      <c r="C31" s="202"/>
      <c r="D31" s="202"/>
      <c r="E31" s="96"/>
      <c r="F31" s="202"/>
      <c r="G31" s="97"/>
      <c r="H31" s="97"/>
      <c r="I31" s="194"/>
      <c r="P31">
        <f>IF($B$4="","",IF($B$4="中学",$B$4&amp;C31,IF($B$4="高校",$B$4&amp;C31,C31)))</f>
      </c>
      <c r="Q31" s="1">
        <f>COUNTA(G31,H31,I31)</f>
        <v>0</v>
      </c>
      <c r="Y31" s="113"/>
      <c r="AC31" s="171">
        <f>IF(D31="","",C31&amp;D31)</f>
      </c>
      <c r="AD31" s="171">
        <f>IF(AC31="",1,AC31)</f>
        <v>1</v>
      </c>
      <c r="AE31" s="171">
        <f>IF(ISERROR(VLOOKUP(AD31,$AC$13:AC30,1,FALSE)),0,VLOOKUP(AD31,$AC$13:AC30,1,FALSE))</f>
        <v>0</v>
      </c>
      <c r="AF31" s="171">
        <f>D31&amp;E31</f>
      </c>
      <c r="AG31" s="171">
        <f>IF(AF31="",1,AF31)</f>
        <v>1</v>
      </c>
      <c r="AH31" s="171">
        <f>C31&amp;D31&amp;E31</f>
      </c>
      <c r="AI31" s="171">
        <f>IF(AH31="",1,AH31)</f>
        <v>1</v>
      </c>
      <c r="AJ31" s="92">
        <f>IF(AD31=AE31,1,"")</f>
      </c>
      <c r="AK31" s="116">
        <f>C31</f>
        <v>0</v>
      </c>
      <c r="AL31" s="92">
        <f>AK31</f>
        <v>0</v>
      </c>
      <c r="AM31" s="92">
        <f>AL31</f>
        <v>0</v>
      </c>
      <c r="AP31" s="138">
        <f>C31&amp;G31</f>
      </c>
      <c r="AQ31" s="138">
        <f>$C31&amp;H31</f>
      </c>
      <c r="AR31" s="138">
        <f>$C31&amp;I31</f>
      </c>
      <c r="AS31" s="71"/>
      <c r="AT31" s="73" t="s">
        <v>256</v>
      </c>
      <c r="AU31" s="73" t="s">
        <v>256</v>
      </c>
      <c r="AV31" s="71"/>
      <c r="AW31" s="140">
        <f>IF(L31-AT31&gt;0,1,0)</f>
        <v>0</v>
      </c>
      <c r="AX31" s="140">
        <f>IF(M31-AU31&gt;0,1,0)</f>
        <v>0</v>
      </c>
      <c r="AZ31" s="146">
        <f t="shared" si="0"/>
      </c>
      <c r="BA31" s="144">
        <f>IF(F31="",1,1)</f>
        <v>1</v>
      </c>
      <c r="BB31" s="145">
        <f>IF(G31="","",1)</f>
      </c>
    </row>
    <row r="32" spans="2:54" ht="27" customHeight="1">
      <c r="B32" s="237"/>
      <c r="C32" s="202"/>
      <c r="D32" s="202"/>
      <c r="E32" s="96"/>
      <c r="F32" s="202"/>
      <c r="G32" s="97"/>
      <c r="H32" s="97"/>
      <c r="I32" s="194"/>
      <c r="Y32" s="113"/>
      <c r="AC32" s="172"/>
      <c r="AD32" s="172"/>
      <c r="AE32" s="172"/>
      <c r="AF32" s="172"/>
      <c r="AG32" s="172"/>
      <c r="AH32" s="172"/>
      <c r="AI32" s="172"/>
      <c r="AK32" s="116"/>
      <c r="AP32" s="139"/>
      <c r="AQ32" s="139"/>
      <c r="AR32" s="139"/>
      <c r="AS32" s="71"/>
      <c r="AT32" s="73" t="s">
        <v>256</v>
      </c>
      <c r="AU32" s="32" t="s">
        <v>30</v>
      </c>
      <c r="AV32" s="71"/>
      <c r="AW32" s="140">
        <f>IF(L32-AT32&gt;0,1,0)</f>
        <v>0</v>
      </c>
      <c r="AX32" s="32" t="s">
        <v>30</v>
      </c>
      <c r="AZ32" s="146">
        <f t="shared" si="0"/>
      </c>
      <c r="BA32" s="147">
        <f>IF(AND(BB31=1,AZ32=""),1,"")</f>
      </c>
      <c r="BB32" s="147">
        <f>IF(AND(BB31=1,BA31=""),1,"")</f>
      </c>
    </row>
    <row r="33" spans="2:54" ht="27" customHeight="1" thickBot="1">
      <c r="B33" s="249">
        <f>IF(AE33&lt;1,10,"ﾅﾝﾊﾞｰｶｰﾄﾞが重複しています")</f>
        <v>10</v>
      </c>
      <c r="C33" s="202"/>
      <c r="D33" s="202"/>
      <c r="E33" s="96"/>
      <c r="F33" s="202"/>
      <c r="G33" s="97"/>
      <c r="H33" s="97"/>
      <c r="I33" s="194"/>
      <c r="P33">
        <f>IF($B$4="","",IF($B$4="中学",$B$4&amp;C33,IF($B$4="高校",$B$4&amp;C33,C33)))</f>
      </c>
      <c r="Q33" s="1">
        <f>COUNTA(G33,H33,I33)</f>
        <v>0</v>
      </c>
      <c r="AC33" s="171">
        <f>IF(D33="","",C33&amp;D33)</f>
      </c>
      <c r="AD33" s="171">
        <f>IF(AC33="",1,AC33)</f>
        <v>1</v>
      </c>
      <c r="AE33" s="171">
        <f>IF(ISERROR(VLOOKUP(AD33,$AC$13:AC32,1,FALSE)),0,VLOOKUP(AD33,$AC$13:AC32,1,FALSE))</f>
        <v>0</v>
      </c>
      <c r="AF33" s="171">
        <f>D33&amp;E33</f>
      </c>
      <c r="AG33" s="171">
        <f>IF(AF33="",1,AF33)</f>
        <v>1</v>
      </c>
      <c r="AH33" s="171">
        <f>C33&amp;D33&amp;E33</f>
      </c>
      <c r="AI33" s="171">
        <f>IF(AH33="",1,AH33)</f>
        <v>1</v>
      </c>
      <c r="AJ33" s="92">
        <f>IF(AD33=AE33,1,"")</f>
      </c>
      <c r="AK33" s="116">
        <f>C33</f>
        <v>0</v>
      </c>
      <c r="AL33" s="92">
        <f>AK33</f>
        <v>0</v>
      </c>
      <c r="AM33" s="92">
        <f>AL33</f>
        <v>0</v>
      </c>
      <c r="AP33" s="138">
        <f>C33&amp;G33</f>
      </c>
      <c r="AQ33" s="138">
        <f>$C33&amp;H33</f>
      </c>
      <c r="AR33" s="138">
        <f>$C33&amp;I33</f>
      </c>
      <c r="AS33" s="72"/>
      <c r="AT33" s="93" t="s">
        <v>30</v>
      </c>
      <c r="AU33" s="134" t="s">
        <v>256</v>
      </c>
      <c r="AV33" s="72"/>
      <c r="AW33" s="93" t="s">
        <v>30</v>
      </c>
      <c r="AX33" s="142">
        <f>IF(M29-AU33&gt;0,1,0)</f>
        <v>0</v>
      </c>
      <c r="AZ33" s="146">
        <f t="shared" si="0"/>
      </c>
      <c r="BA33" s="144">
        <f>IF(F33="",1,1)</f>
        <v>1</v>
      </c>
      <c r="BB33" s="145">
        <f>IF(G33="","",1)</f>
      </c>
    </row>
    <row r="34" spans="2:54" ht="27" customHeight="1" thickBot="1">
      <c r="B34" s="246"/>
      <c r="C34" s="203"/>
      <c r="D34" s="203"/>
      <c r="E34" s="98"/>
      <c r="F34" s="203"/>
      <c r="G34" s="137"/>
      <c r="H34" s="137"/>
      <c r="I34" s="195"/>
      <c r="O34" s="13"/>
      <c r="Y34" s="113"/>
      <c r="AC34" s="172"/>
      <c r="AD34" s="172"/>
      <c r="AE34" s="172"/>
      <c r="AF34" s="172"/>
      <c r="AG34" s="172"/>
      <c r="AH34" s="172"/>
      <c r="AI34" s="172"/>
      <c r="AK34" s="116"/>
      <c r="AP34" s="139"/>
      <c r="AQ34" s="139"/>
      <c r="AR34" s="139"/>
      <c r="AZ34" s="146">
        <f t="shared" si="0"/>
      </c>
      <c r="BA34" s="147">
        <f>IF(AND(BB33=1,AZ34=""),1,"")</f>
      </c>
      <c r="BB34" s="147">
        <f>IF(AND(BB33=1,BA33=""),1,"")</f>
      </c>
    </row>
    <row r="35" spans="1:54" ht="27" customHeight="1" thickBot="1">
      <c r="A35" s="40">
        <f>COUNTA(E35,E37,E39,E41,E43,E45,E47,E49,E51,E53)</f>
        <v>0</v>
      </c>
      <c r="B35" s="246">
        <f>IF(AE35&lt;1,11,"ﾅﾝﾊﾞｰｶｰﾄﾞが重複しています")</f>
        <v>11</v>
      </c>
      <c r="C35" s="248"/>
      <c r="D35" s="248"/>
      <c r="E35" s="99"/>
      <c r="F35" s="204"/>
      <c r="G35" s="156"/>
      <c r="H35" s="156"/>
      <c r="I35" s="196"/>
      <c r="O35" s="13"/>
      <c r="P35">
        <f>IF($B$4="","",IF($B$4="中学",$B$4&amp;C35,IF($B$4="高校",$B$4&amp;C35,C35)))</f>
      </c>
      <c r="Q35" s="1">
        <f>COUNTA(G35,H35,I35)</f>
        <v>0</v>
      </c>
      <c r="W35" s="130"/>
      <c r="AC35" s="171">
        <f>IF(D35="","",C35&amp;D35)</f>
      </c>
      <c r="AD35" s="171">
        <f>IF(AC35="",1,AC35)</f>
        <v>1</v>
      </c>
      <c r="AE35" s="171">
        <f>IF(ISERROR(VLOOKUP(AD35,$AC$13:AC34,1,FALSE)),0,VLOOKUP(AD35,$AC$13:AC34,1,FALSE))</f>
        <v>0</v>
      </c>
      <c r="AF35" s="171">
        <f>D35&amp;E35</f>
      </c>
      <c r="AG35" s="171">
        <f>IF(AF35="",1,AF35)</f>
        <v>1</v>
      </c>
      <c r="AH35" s="171">
        <f>C35&amp;D35&amp;E35</f>
      </c>
      <c r="AI35" s="171">
        <f>IF(AH35="",1,AH35)</f>
        <v>1</v>
      </c>
      <c r="AJ35" s="92">
        <f>IF(AD35=AE35,1,"")</f>
      </c>
      <c r="AK35" s="116">
        <f>C35</f>
        <v>0</v>
      </c>
      <c r="AL35" s="92">
        <f>AK35</f>
        <v>0</v>
      </c>
      <c r="AM35" s="92">
        <f>AL35</f>
        <v>0</v>
      </c>
      <c r="AP35" s="138">
        <f>C35&amp;G35</f>
      </c>
      <c r="AQ35" s="138">
        <f>$C35&amp;H35</f>
      </c>
      <c r="AR35" s="138">
        <f>$C35&amp;I35</f>
      </c>
      <c r="AZ35" s="146">
        <f t="shared" si="0"/>
      </c>
      <c r="BA35" s="144">
        <f>IF(F35="",1,1)</f>
        <v>1</v>
      </c>
      <c r="BB35" s="145">
        <f>IF(G35="","",1)</f>
      </c>
    </row>
    <row r="36" spans="1:54" ht="27" customHeight="1">
      <c r="A36" s="49">
        <f>COUNTA(G35,G37,G39,G41,G43,G45,G47,G49,G51,G53)</f>
        <v>0</v>
      </c>
      <c r="B36" s="247"/>
      <c r="C36" s="202"/>
      <c r="D36" s="202"/>
      <c r="E36" s="96"/>
      <c r="F36" s="202"/>
      <c r="G36" s="97"/>
      <c r="H36" s="97"/>
      <c r="I36" s="194"/>
      <c r="O36" s="13"/>
      <c r="W36" s="130"/>
      <c r="AC36" s="172"/>
      <c r="AD36" s="172"/>
      <c r="AE36" s="172"/>
      <c r="AF36" s="172"/>
      <c r="AG36" s="172"/>
      <c r="AH36" s="172"/>
      <c r="AI36" s="172"/>
      <c r="AK36" s="116"/>
      <c r="AP36" s="139"/>
      <c r="AQ36" s="139"/>
      <c r="AR36" s="139"/>
      <c r="AZ36" s="146">
        <f t="shared" si="0"/>
      </c>
      <c r="BA36" s="147">
        <f>IF(AND(BB35=1,AZ36=""),1,"")</f>
      </c>
      <c r="BB36" s="147">
        <f>IF(AND(BB35=1,BA35=""),1,"")</f>
      </c>
    </row>
    <row r="37" spans="2:54" ht="27" customHeight="1">
      <c r="B37" s="236">
        <f>IF(AE37&lt;1,12,"ﾅﾝﾊﾞｰｶｰﾄﾞが重複しています")</f>
        <v>12</v>
      </c>
      <c r="C37" s="202"/>
      <c r="D37" s="202"/>
      <c r="E37" s="96"/>
      <c r="F37" s="202"/>
      <c r="G37" s="97"/>
      <c r="H37" s="97"/>
      <c r="I37" s="194"/>
      <c r="P37">
        <f>IF($B$4="","",IF($B$4="中学",$B$4&amp;C37,IF($B$4="高校",$B$4&amp;C37,C37)))</f>
      </c>
      <c r="Q37" s="1">
        <f>COUNTA(G37,H37,I37)</f>
        <v>0</v>
      </c>
      <c r="W37" s="131"/>
      <c r="AC37" s="171">
        <f>IF(D37="","",C37&amp;D37)</f>
      </c>
      <c r="AD37" s="171">
        <f>IF(AC37="",1,AC37)</f>
        <v>1</v>
      </c>
      <c r="AE37" s="171">
        <f>IF(ISERROR(VLOOKUP(AD37,$AC$13:AC36,1,FALSE)),0,VLOOKUP(AD37,$AC$13:AC36,1,FALSE))</f>
        <v>0</v>
      </c>
      <c r="AF37" s="171">
        <f>D37&amp;E37</f>
      </c>
      <c r="AG37" s="171">
        <f>IF(AF37="",1,AF37)</f>
        <v>1</v>
      </c>
      <c r="AH37" s="171">
        <f>C37&amp;D37&amp;E37</f>
      </c>
      <c r="AI37" s="171">
        <f>IF(AH37="",1,AH37)</f>
        <v>1</v>
      </c>
      <c r="AJ37" s="92">
        <f>IF(AD37=AE37,1,"")</f>
      </c>
      <c r="AK37" s="116">
        <f>C37</f>
        <v>0</v>
      </c>
      <c r="AL37" s="92">
        <f>AK37</f>
        <v>0</v>
      </c>
      <c r="AM37" s="92">
        <f>AL37</f>
        <v>0</v>
      </c>
      <c r="AP37" s="138">
        <f>C37&amp;G37</f>
      </c>
      <c r="AQ37" s="138">
        <f>$C37&amp;H37</f>
      </c>
      <c r="AR37" s="138">
        <f>$C37&amp;I37</f>
      </c>
      <c r="AZ37" s="146">
        <f t="shared" si="0"/>
      </c>
      <c r="BA37" s="144">
        <f>IF(F37="",1,1)</f>
        <v>1</v>
      </c>
      <c r="BB37" s="145">
        <f>IF(G37="","",1)</f>
      </c>
    </row>
    <row r="38" spans="2:54" ht="27" customHeight="1">
      <c r="B38" s="237"/>
      <c r="C38" s="202"/>
      <c r="D38" s="202"/>
      <c r="E38" s="96"/>
      <c r="F38" s="202"/>
      <c r="G38" s="97"/>
      <c r="H38" s="97"/>
      <c r="I38" s="194"/>
      <c r="K38" s="14"/>
      <c r="L38" s="15"/>
      <c r="M38" s="15"/>
      <c r="N38" s="16"/>
      <c r="O38" s="16"/>
      <c r="W38" s="130"/>
      <c r="X38" s="108"/>
      <c r="AC38" s="172"/>
      <c r="AD38" s="172"/>
      <c r="AE38" s="172"/>
      <c r="AF38" s="172"/>
      <c r="AG38" s="172"/>
      <c r="AH38" s="172"/>
      <c r="AI38" s="172"/>
      <c r="AK38" s="116"/>
      <c r="AP38" s="139"/>
      <c r="AQ38" s="139"/>
      <c r="AR38" s="139"/>
      <c r="AZ38" s="146">
        <f t="shared" si="0"/>
      </c>
      <c r="BA38" s="147">
        <f>IF(AND(BB37=1,AZ38=""),1,"")</f>
      </c>
      <c r="BB38" s="147">
        <f>IF(AND(BB37=1,BA37=""),1,"")</f>
      </c>
    </row>
    <row r="39" spans="2:54" ht="27" customHeight="1">
      <c r="B39" s="236">
        <f>IF(AE39&lt;1,13,"ﾅﾝﾊﾞｰｶｰﾄﾞが重複しています")</f>
        <v>13</v>
      </c>
      <c r="C39" s="202"/>
      <c r="D39" s="202"/>
      <c r="E39" s="96"/>
      <c r="F39" s="202"/>
      <c r="G39" s="97"/>
      <c r="H39" s="97"/>
      <c r="I39" s="194"/>
      <c r="K39" s="14"/>
      <c r="L39" s="16"/>
      <c r="M39" s="16"/>
      <c r="N39" s="16"/>
      <c r="O39" s="16"/>
      <c r="P39">
        <f>IF($B$4="","",IF($B$4="中学",$B$4&amp;C39,IF($B$4="高校",$B$4&amp;C39,C39)))</f>
      </c>
      <c r="Q39" s="1">
        <f>COUNTA(G39,H39,I39)</f>
        <v>0</v>
      </c>
      <c r="W39" s="130"/>
      <c r="X39" s="108"/>
      <c r="AC39" s="171">
        <f>IF(D39="","",C39&amp;D39)</f>
      </c>
      <c r="AD39" s="171">
        <f>IF(AC39="",1,AC39)</f>
        <v>1</v>
      </c>
      <c r="AE39" s="171">
        <f>IF(ISERROR(VLOOKUP(AD39,$AC$13:AC38,1,FALSE)),0,VLOOKUP(AD39,$AC$13:AC38,1,FALSE))</f>
        <v>0</v>
      </c>
      <c r="AF39" s="171">
        <f>D39&amp;E39</f>
      </c>
      <c r="AG39" s="171">
        <f>IF(AF39="",1,AF39)</f>
        <v>1</v>
      </c>
      <c r="AH39" s="171">
        <f>C39&amp;D39&amp;E39</f>
      </c>
      <c r="AI39" s="171">
        <f>IF(AH39="",1,AH39)</f>
        <v>1</v>
      </c>
      <c r="AJ39" s="92">
        <f>IF(AD39=AE39,1,"")</f>
      </c>
      <c r="AK39" s="116">
        <f>C39</f>
        <v>0</v>
      </c>
      <c r="AL39" s="92">
        <f>AK39</f>
        <v>0</v>
      </c>
      <c r="AM39" s="92">
        <f>AL39</f>
        <v>0</v>
      </c>
      <c r="AP39" s="138">
        <f>C39&amp;G39</f>
      </c>
      <c r="AQ39" s="138">
        <f>$C39&amp;H39</f>
      </c>
      <c r="AR39" s="138">
        <f>$C39&amp;I39</f>
      </c>
      <c r="AZ39" s="146">
        <f t="shared" si="0"/>
      </c>
      <c r="BA39" s="144">
        <f>IF(F39="",1,1)</f>
        <v>1</v>
      </c>
      <c r="BB39" s="145">
        <f>IF(G39="","",1)</f>
      </c>
    </row>
    <row r="40" spans="2:54" ht="27" customHeight="1">
      <c r="B40" s="237"/>
      <c r="C40" s="202"/>
      <c r="D40" s="202"/>
      <c r="E40" s="96"/>
      <c r="F40" s="202"/>
      <c r="G40" s="97"/>
      <c r="H40" s="97"/>
      <c r="I40" s="194"/>
      <c r="K40" s="14"/>
      <c r="L40" s="15"/>
      <c r="M40" s="15"/>
      <c r="N40" s="16"/>
      <c r="O40" s="16"/>
      <c r="W40" s="130"/>
      <c r="X40" s="108"/>
      <c r="AC40" s="172"/>
      <c r="AD40" s="172"/>
      <c r="AE40" s="172"/>
      <c r="AF40" s="172"/>
      <c r="AG40" s="172"/>
      <c r="AH40" s="172"/>
      <c r="AI40" s="172"/>
      <c r="AK40" s="116"/>
      <c r="AP40" s="139"/>
      <c r="AQ40" s="139"/>
      <c r="AR40" s="139"/>
      <c r="AZ40" s="146">
        <f t="shared" si="0"/>
      </c>
      <c r="BA40" s="147">
        <f>IF(AND(BB39=1,AZ40=""),1,"")</f>
      </c>
      <c r="BB40" s="147">
        <f>IF(AND(BB39=1,BA39=""),1,"")</f>
      </c>
    </row>
    <row r="41" spans="2:54" ht="27" customHeight="1">
      <c r="B41" s="236">
        <f>IF(AE41&lt;1,14,"ﾅﾝﾊﾞｰｶｰﾄﾞが重複しています")</f>
        <v>14</v>
      </c>
      <c r="C41" s="202"/>
      <c r="D41" s="202"/>
      <c r="E41" s="96"/>
      <c r="F41" s="202"/>
      <c r="G41" s="97"/>
      <c r="H41" s="97"/>
      <c r="I41" s="194"/>
      <c r="K41" s="14"/>
      <c r="L41" s="16"/>
      <c r="M41" s="16"/>
      <c r="N41" s="16"/>
      <c r="O41" s="16"/>
      <c r="P41">
        <f>IF($B$4="","",IF($B$4="中学",$B$4&amp;C41,IF($B$4="高校",$B$4&amp;C41,C41)))</f>
      </c>
      <c r="Q41" s="1">
        <f>COUNTA(G41,H41,I41)</f>
        <v>0</v>
      </c>
      <c r="W41" s="130"/>
      <c r="X41" s="108"/>
      <c r="AC41" s="171">
        <f>IF(D41="","",C41&amp;D41)</f>
      </c>
      <c r="AD41" s="171">
        <f>IF(AC41="",1,AC41)</f>
        <v>1</v>
      </c>
      <c r="AE41" s="171">
        <f>IF(ISERROR(VLOOKUP(AD41,$AC$13:AC40,1,FALSE)),0,VLOOKUP(AD41,$AC$13:AC40,1,FALSE))</f>
        <v>0</v>
      </c>
      <c r="AF41" s="171">
        <f>D41&amp;E41</f>
      </c>
      <c r="AG41" s="171">
        <f>IF(AF41="",1,AF41)</f>
        <v>1</v>
      </c>
      <c r="AH41" s="171">
        <f>C41&amp;D41&amp;E41</f>
      </c>
      <c r="AI41" s="171">
        <f>IF(AH41="",1,AH41)</f>
        <v>1</v>
      </c>
      <c r="AJ41" s="92">
        <f>IF(AD41=AE41,1,"")</f>
      </c>
      <c r="AK41" s="116">
        <f>C41</f>
        <v>0</v>
      </c>
      <c r="AL41" s="92">
        <f>AK41</f>
        <v>0</v>
      </c>
      <c r="AM41" s="92">
        <f>AL41</f>
        <v>0</v>
      </c>
      <c r="AP41" s="138">
        <f>C41&amp;G41</f>
      </c>
      <c r="AQ41" s="138">
        <f>$C41&amp;H41</f>
      </c>
      <c r="AR41" s="138">
        <f>$C41&amp;I41</f>
      </c>
      <c r="AZ41" s="146">
        <f t="shared" si="0"/>
      </c>
      <c r="BA41" s="144">
        <f>IF(F41="",1,1)</f>
        <v>1</v>
      </c>
      <c r="BB41" s="145">
        <f>IF(G41="","",1)</f>
      </c>
    </row>
    <row r="42" spans="2:54" ht="27" customHeight="1">
      <c r="B42" s="237"/>
      <c r="C42" s="202"/>
      <c r="D42" s="202"/>
      <c r="E42" s="96"/>
      <c r="F42" s="202"/>
      <c r="G42" s="97"/>
      <c r="H42" s="97"/>
      <c r="I42" s="194"/>
      <c r="K42" s="14"/>
      <c r="L42" s="16"/>
      <c r="M42" s="16"/>
      <c r="N42" s="16"/>
      <c r="O42" s="16"/>
      <c r="W42" s="130"/>
      <c r="X42" s="108"/>
      <c r="AC42" s="172"/>
      <c r="AD42" s="172"/>
      <c r="AE42" s="172"/>
      <c r="AF42" s="172"/>
      <c r="AG42" s="172"/>
      <c r="AH42" s="172"/>
      <c r="AI42" s="172"/>
      <c r="AK42" s="116"/>
      <c r="AP42" s="139"/>
      <c r="AQ42" s="139"/>
      <c r="AR42" s="139"/>
      <c r="AZ42" s="146">
        <f t="shared" si="0"/>
      </c>
      <c r="BA42" s="147">
        <f>IF(AND(BB41=1,AZ42=""),1,"")</f>
      </c>
      <c r="BB42" s="147">
        <f>IF(AND(BB41=1,BA41=""),1,"")</f>
      </c>
    </row>
    <row r="43" spans="2:54" ht="27" customHeight="1">
      <c r="B43" s="236">
        <f>IF(AE43&lt;1,15,"ﾅﾝﾊﾞｰｶｰﾄﾞが重複しています")</f>
        <v>15</v>
      </c>
      <c r="C43" s="202"/>
      <c r="D43" s="202"/>
      <c r="E43" s="96"/>
      <c r="F43" s="202"/>
      <c r="G43" s="97"/>
      <c r="H43" s="97"/>
      <c r="I43" s="194"/>
      <c r="K43" s="14"/>
      <c r="L43" s="15"/>
      <c r="M43" s="15"/>
      <c r="N43" s="16"/>
      <c r="O43" s="16"/>
      <c r="P43">
        <f>IF($B$4="","",IF($B$4="中学",$B$4&amp;C43,IF($B$4="高校",$B$4&amp;C43,C43)))</f>
      </c>
      <c r="Q43" s="1">
        <f>COUNTA(G43,H43,I43)</f>
        <v>0</v>
      </c>
      <c r="W43" s="130"/>
      <c r="X43" s="108"/>
      <c r="AC43" s="171">
        <f>IF(D43="","",C43&amp;D43)</f>
      </c>
      <c r="AD43" s="171">
        <f>IF(AC43="",1,AC43)</f>
        <v>1</v>
      </c>
      <c r="AE43" s="171">
        <f>IF(ISERROR(VLOOKUP(AD43,$AC$13:AC42,1,FALSE)),0,VLOOKUP(AD43,$AC$13:AC42,1,FALSE))</f>
        <v>0</v>
      </c>
      <c r="AF43" s="171">
        <f>D43&amp;E43</f>
      </c>
      <c r="AG43" s="171">
        <f>IF(AF43="",1,AF43)</f>
        <v>1</v>
      </c>
      <c r="AH43" s="171">
        <f>C43&amp;D43&amp;E43</f>
      </c>
      <c r="AI43" s="171">
        <f>IF(AH43="",1,AH43)</f>
        <v>1</v>
      </c>
      <c r="AJ43" s="92">
        <f>IF(AD43=AE43,1,"")</f>
      </c>
      <c r="AK43" s="116">
        <f>C43</f>
        <v>0</v>
      </c>
      <c r="AL43" s="92">
        <f>AK43</f>
        <v>0</v>
      </c>
      <c r="AM43" s="92">
        <f>AL43</f>
        <v>0</v>
      </c>
      <c r="AP43" s="138">
        <f>C43&amp;G43</f>
      </c>
      <c r="AQ43" s="138">
        <f>$C43&amp;H43</f>
      </c>
      <c r="AR43" s="138">
        <f>$C43&amp;I43</f>
      </c>
      <c r="AZ43" s="146">
        <f t="shared" si="0"/>
      </c>
      <c r="BA43" s="144">
        <f>IF(F43="",1,1)</f>
        <v>1</v>
      </c>
      <c r="BB43" s="145">
        <f>IF(G43="","",1)</f>
      </c>
    </row>
    <row r="44" spans="2:54" ht="27" customHeight="1">
      <c r="B44" s="237"/>
      <c r="C44" s="202"/>
      <c r="D44" s="202"/>
      <c r="E44" s="96"/>
      <c r="F44" s="202"/>
      <c r="G44" s="97"/>
      <c r="H44" s="97"/>
      <c r="I44" s="194"/>
      <c r="K44" s="14"/>
      <c r="L44" s="15"/>
      <c r="M44" s="15"/>
      <c r="N44" s="16"/>
      <c r="O44" s="16"/>
      <c r="R44" s="122"/>
      <c r="S44" s="122"/>
      <c r="T44" s="122"/>
      <c r="U44" s="122"/>
      <c r="V44" s="122"/>
      <c r="W44" s="130"/>
      <c r="X44" s="108"/>
      <c r="AC44" s="172"/>
      <c r="AD44" s="172"/>
      <c r="AE44" s="172"/>
      <c r="AF44" s="172"/>
      <c r="AG44" s="172"/>
      <c r="AH44" s="172"/>
      <c r="AI44" s="172"/>
      <c r="AK44" s="116"/>
      <c r="AP44" s="139"/>
      <c r="AQ44" s="139"/>
      <c r="AR44" s="139"/>
      <c r="AZ44" s="146">
        <f t="shared" si="0"/>
      </c>
      <c r="BA44" s="147">
        <f>IF(AND(BB43=1,AZ44=""),1,"")</f>
      </c>
      <c r="BB44" s="147">
        <f>IF(AND(BB43=1,BA43=""),1,"")</f>
      </c>
    </row>
    <row r="45" spans="2:54" ht="27" customHeight="1">
      <c r="B45" s="236">
        <f>IF(AE45&lt;1,16,"ﾅﾝﾊﾞｰｶｰﾄﾞが重複しています")</f>
        <v>16</v>
      </c>
      <c r="C45" s="202"/>
      <c r="D45" s="202"/>
      <c r="E45" s="96"/>
      <c r="F45" s="202"/>
      <c r="G45" s="97"/>
      <c r="H45" s="97"/>
      <c r="I45" s="194"/>
      <c r="K45" s="17"/>
      <c r="L45" s="15"/>
      <c r="M45" s="15"/>
      <c r="N45" s="16"/>
      <c r="O45" s="16"/>
      <c r="P45">
        <f>IF($B$4="","",IF($B$4="中学",$B$4&amp;C45,IF($B$4="高校",$B$4&amp;C45,C45)))</f>
      </c>
      <c r="Q45" s="1">
        <f>COUNTA(G45,H45,I45)</f>
        <v>0</v>
      </c>
      <c r="R45" s="122"/>
      <c r="S45" s="122"/>
      <c r="T45" s="122"/>
      <c r="U45" s="123"/>
      <c r="V45" s="123"/>
      <c r="W45" s="130"/>
      <c r="X45" s="108"/>
      <c r="AC45" s="171">
        <f>IF(D45="","",C45&amp;D45)</f>
      </c>
      <c r="AD45" s="171">
        <f>IF(AC45="",1,AC45)</f>
        <v>1</v>
      </c>
      <c r="AE45" s="171">
        <f>IF(ISERROR(VLOOKUP(AD45,$AC$13:AC44,1,FALSE)),0,VLOOKUP(AD45,$AC$13:AC44,1,FALSE))</f>
        <v>0</v>
      </c>
      <c r="AF45" s="171">
        <f>D45&amp;E45</f>
      </c>
      <c r="AG45" s="171">
        <f>IF(AF45="",1,AF45)</f>
        <v>1</v>
      </c>
      <c r="AH45" s="171">
        <f>C45&amp;D45&amp;E45</f>
      </c>
      <c r="AI45" s="171">
        <f>IF(AH45="",1,AH45)</f>
        <v>1</v>
      </c>
      <c r="AJ45" s="92">
        <f>IF(AD45=AE45,1,"")</f>
      </c>
      <c r="AK45" s="116">
        <f>C45</f>
        <v>0</v>
      </c>
      <c r="AL45" s="92">
        <f aca="true" t="shared" si="1" ref="AL45:AM49">AK45</f>
        <v>0</v>
      </c>
      <c r="AM45" s="92">
        <f t="shared" si="1"/>
        <v>0</v>
      </c>
      <c r="AP45" s="138">
        <f>C45&amp;G45</f>
      </c>
      <c r="AQ45" s="138">
        <f>$C45&amp;H45</f>
      </c>
      <c r="AR45" s="138">
        <f>$C45&amp;I45</f>
      </c>
      <c r="AZ45" s="146">
        <f t="shared" si="0"/>
      </c>
      <c r="BA45" s="144">
        <f>IF(F45="",1,1)</f>
        <v>1</v>
      </c>
      <c r="BB45" s="145">
        <f>IF(G45="","",1)</f>
      </c>
    </row>
    <row r="46" spans="2:54" ht="27" customHeight="1">
      <c r="B46" s="237"/>
      <c r="C46" s="202"/>
      <c r="D46" s="202"/>
      <c r="E46" s="96"/>
      <c r="F46" s="202"/>
      <c r="G46" s="97"/>
      <c r="H46" s="97"/>
      <c r="I46" s="194"/>
      <c r="K46" s="14"/>
      <c r="L46" s="15"/>
      <c r="M46" s="15"/>
      <c r="N46" s="16"/>
      <c r="O46" s="16"/>
      <c r="R46" s="122"/>
      <c r="S46" s="122"/>
      <c r="T46" s="122"/>
      <c r="U46" s="122"/>
      <c r="V46" s="122"/>
      <c r="W46" s="130"/>
      <c r="X46" s="108"/>
      <c r="AC46" s="172"/>
      <c r="AD46" s="172"/>
      <c r="AE46" s="172"/>
      <c r="AF46" s="172"/>
      <c r="AG46" s="172"/>
      <c r="AH46" s="172"/>
      <c r="AI46" s="172"/>
      <c r="AK46" s="116"/>
      <c r="AL46" s="92">
        <f t="shared" si="1"/>
        <v>0</v>
      </c>
      <c r="AM46" s="92">
        <f t="shared" si="1"/>
        <v>0</v>
      </c>
      <c r="AP46" s="139"/>
      <c r="AQ46" s="139"/>
      <c r="AR46" s="139"/>
      <c r="AZ46" s="146">
        <f t="shared" si="0"/>
      </c>
      <c r="BA46" s="147">
        <f>IF(AND(BB45=1,AZ46=""),1,"")</f>
      </c>
      <c r="BB46" s="147">
        <f>IF(AND(BB45=1,BA45=""),1,"")</f>
      </c>
    </row>
    <row r="47" spans="2:54" ht="27" customHeight="1">
      <c r="B47" s="236">
        <f>IF(AE47&lt;1,17,"ﾅﾝﾊﾞｰｶｰﾄﾞが重複しています")</f>
        <v>17</v>
      </c>
      <c r="C47" s="202"/>
      <c r="D47" s="202"/>
      <c r="E47" s="96"/>
      <c r="F47" s="202"/>
      <c r="G47" s="97"/>
      <c r="H47" s="97"/>
      <c r="I47" s="194"/>
      <c r="K47" s="14"/>
      <c r="L47" s="16"/>
      <c r="M47" s="16"/>
      <c r="N47" s="16"/>
      <c r="O47" s="16"/>
      <c r="P47">
        <f>IF($B$4="","",IF($B$4="中学",$B$4&amp;C47,IF($B$4="高校",$B$4&amp;C47,C47)))</f>
      </c>
      <c r="Q47" s="1">
        <f>COUNTA(G47,H47,I47)</f>
        <v>0</v>
      </c>
      <c r="R47" s="122"/>
      <c r="S47" s="122"/>
      <c r="T47" s="122"/>
      <c r="U47" s="123"/>
      <c r="V47" s="123"/>
      <c r="W47" s="130"/>
      <c r="X47" s="108"/>
      <c r="AC47" s="171">
        <f>IF(D47="","",C47&amp;D47)</f>
      </c>
      <c r="AD47" s="171">
        <f>IF(AC47="",1,AC47)</f>
        <v>1</v>
      </c>
      <c r="AE47" s="171">
        <f>IF(ISERROR(VLOOKUP(AD47,$AC$13:AC46,1,FALSE)),0,VLOOKUP(AD47,$AC$13:AC46,1,FALSE))</f>
        <v>0</v>
      </c>
      <c r="AF47" s="171">
        <f>D47&amp;E47</f>
      </c>
      <c r="AG47" s="171">
        <f>IF(AF47="",1,AF47)</f>
        <v>1</v>
      </c>
      <c r="AH47" s="171">
        <f>C47&amp;D47&amp;E47</f>
      </c>
      <c r="AI47" s="171">
        <f>IF(AH47="",1,AH47)</f>
        <v>1</v>
      </c>
      <c r="AJ47" s="92">
        <f>IF(AD47=AE47,1,"")</f>
      </c>
      <c r="AK47" s="116">
        <f>C47</f>
        <v>0</v>
      </c>
      <c r="AL47" s="92">
        <f t="shared" si="1"/>
        <v>0</v>
      </c>
      <c r="AM47" s="92">
        <f t="shared" si="1"/>
        <v>0</v>
      </c>
      <c r="AP47" s="138">
        <f>C47&amp;G47</f>
      </c>
      <c r="AQ47" s="138">
        <f>$C47&amp;H47</f>
      </c>
      <c r="AR47" s="138">
        <f>$C47&amp;I47</f>
      </c>
      <c r="AZ47" s="146">
        <f aca="true" t="shared" si="2" ref="AZ47:AZ78">IF(E47="","",1)</f>
      </c>
      <c r="BA47" s="144">
        <f>IF(F47="",1,1)</f>
        <v>1</v>
      </c>
      <c r="BB47" s="145">
        <f>IF(G47="","",1)</f>
      </c>
    </row>
    <row r="48" spans="2:54" ht="27" customHeight="1">
      <c r="B48" s="237"/>
      <c r="C48" s="202"/>
      <c r="D48" s="202"/>
      <c r="E48" s="96"/>
      <c r="F48" s="202"/>
      <c r="G48" s="97"/>
      <c r="H48" s="97"/>
      <c r="I48" s="194"/>
      <c r="K48" s="14"/>
      <c r="L48" s="15"/>
      <c r="M48" s="15"/>
      <c r="N48" s="16"/>
      <c r="O48" s="16"/>
      <c r="R48" s="122"/>
      <c r="S48" s="122"/>
      <c r="T48" s="122"/>
      <c r="U48" s="122"/>
      <c r="V48" s="122"/>
      <c r="W48" s="130"/>
      <c r="X48" s="108"/>
      <c r="AC48" s="172"/>
      <c r="AD48" s="172"/>
      <c r="AE48" s="172"/>
      <c r="AF48" s="172"/>
      <c r="AG48" s="172"/>
      <c r="AH48" s="172"/>
      <c r="AI48" s="172"/>
      <c r="AK48" s="116"/>
      <c r="AL48" s="92">
        <f t="shared" si="1"/>
        <v>0</v>
      </c>
      <c r="AM48" s="92">
        <f t="shared" si="1"/>
        <v>0</v>
      </c>
      <c r="AP48" s="139"/>
      <c r="AQ48" s="139"/>
      <c r="AR48" s="139"/>
      <c r="AZ48" s="146">
        <f t="shared" si="2"/>
      </c>
      <c r="BA48" s="147">
        <f>IF(AND(BB47=1,AZ48=""),1,"")</f>
      </c>
      <c r="BB48" s="147">
        <f>IF(AND(BB47=1,BA47=""),1,"")</f>
      </c>
    </row>
    <row r="49" spans="2:54" ht="27" customHeight="1">
      <c r="B49" s="236">
        <f>IF(AE49&lt;1,18,"ﾅﾝﾊﾞｰｶｰﾄﾞが重複しています")</f>
        <v>18</v>
      </c>
      <c r="C49" s="202"/>
      <c r="D49" s="202"/>
      <c r="E49" s="96"/>
      <c r="F49" s="202"/>
      <c r="G49" s="97"/>
      <c r="H49" s="97"/>
      <c r="I49" s="194"/>
      <c r="K49" s="14"/>
      <c r="L49" s="15"/>
      <c r="M49" s="15"/>
      <c r="N49" s="16"/>
      <c r="O49" s="16"/>
      <c r="P49">
        <f>IF($B$4="","",IF($B$4="中学",$B$4&amp;C49,IF($B$4="高校",$B$4&amp;C49,C49)))</f>
      </c>
      <c r="Q49" s="1">
        <f>COUNTA(G49,H49,I49)</f>
        <v>0</v>
      </c>
      <c r="R49" s="122"/>
      <c r="S49" s="122"/>
      <c r="T49" s="123"/>
      <c r="U49" s="123"/>
      <c r="V49" s="123"/>
      <c r="W49" s="130"/>
      <c r="X49" s="108"/>
      <c r="AC49" s="171">
        <f>IF(D49="","",C49&amp;D49)</f>
      </c>
      <c r="AD49" s="171">
        <f>IF(AC49="",1,AC49)</f>
        <v>1</v>
      </c>
      <c r="AE49" s="171">
        <f>IF(ISERROR(VLOOKUP(AD49,$AC$13:AC48,1,FALSE)),0,VLOOKUP(AD49,$AC$13:AC48,1,FALSE))</f>
        <v>0</v>
      </c>
      <c r="AF49" s="171">
        <f>D49&amp;E49</f>
      </c>
      <c r="AG49" s="171">
        <f>IF(AF49="",1,AF49)</f>
        <v>1</v>
      </c>
      <c r="AH49" s="171">
        <f>C49&amp;D49&amp;E49</f>
      </c>
      <c r="AI49" s="171">
        <f>IF(AH49="",1,AH49)</f>
        <v>1</v>
      </c>
      <c r="AJ49" s="92">
        <f>IF(AD49=AE49,1,"")</f>
      </c>
      <c r="AK49" s="116">
        <f>C49</f>
        <v>0</v>
      </c>
      <c r="AL49" s="92">
        <f t="shared" si="1"/>
        <v>0</v>
      </c>
      <c r="AM49" s="92">
        <f t="shared" si="1"/>
        <v>0</v>
      </c>
      <c r="AP49" s="138">
        <f>C49&amp;G49</f>
      </c>
      <c r="AQ49" s="138">
        <f>$C49&amp;H49</f>
      </c>
      <c r="AR49" s="138">
        <f>$C49&amp;I49</f>
      </c>
      <c r="AZ49" s="146">
        <f t="shared" si="2"/>
      </c>
      <c r="BA49" s="144">
        <f>IF(F49="",1,1)</f>
        <v>1</v>
      </c>
      <c r="BB49" s="145">
        <f>IF(G49="","",1)</f>
      </c>
    </row>
    <row r="50" spans="2:54" ht="27" customHeight="1">
      <c r="B50" s="237"/>
      <c r="C50" s="202"/>
      <c r="D50" s="202"/>
      <c r="E50" s="96"/>
      <c r="F50" s="202"/>
      <c r="G50" s="97"/>
      <c r="H50" s="97"/>
      <c r="I50" s="194"/>
      <c r="K50" s="14"/>
      <c r="L50" s="15"/>
      <c r="M50" s="15"/>
      <c r="N50" s="16"/>
      <c r="O50" s="16"/>
      <c r="R50" s="122"/>
      <c r="S50" s="122"/>
      <c r="T50" s="122"/>
      <c r="U50" s="123"/>
      <c r="V50" s="123"/>
      <c r="W50" s="130"/>
      <c r="X50" s="108"/>
      <c r="AC50" s="172"/>
      <c r="AD50" s="172"/>
      <c r="AE50" s="172"/>
      <c r="AF50" s="172"/>
      <c r="AG50" s="172"/>
      <c r="AH50" s="172"/>
      <c r="AI50" s="172"/>
      <c r="AK50" s="116"/>
      <c r="AP50" s="139"/>
      <c r="AQ50" s="139"/>
      <c r="AR50" s="139"/>
      <c r="AZ50" s="146">
        <f t="shared" si="2"/>
      </c>
      <c r="BA50" s="147">
        <f>IF(AND(BB49=1,AZ50=""),1,"")</f>
      </c>
      <c r="BB50" s="147">
        <f>IF(AND(BB49=1,BA49=""),1,"")</f>
      </c>
    </row>
    <row r="51" spans="2:54" ht="27" customHeight="1">
      <c r="B51" s="236">
        <f>IF(AE51&lt;1,19,"ﾅﾝﾊﾞｰｶｰﾄﾞが重複しています")</f>
        <v>19</v>
      </c>
      <c r="C51" s="202"/>
      <c r="D51" s="202"/>
      <c r="E51" s="96"/>
      <c r="F51" s="202"/>
      <c r="G51" s="97"/>
      <c r="H51" s="97"/>
      <c r="I51" s="194"/>
      <c r="K51" s="14"/>
      <c r="L51" s="15"/>
      <c r="M51" s="15"/>
      <c r="N51" s="16"/>
      <c r="O51" s="16"/>
      <c r="P51">
        <f>IF($B$4="","",IF($B$4="中学",$B$4&amp;C51,IF($B$4="高校",$B$4&amp;C51,C51)))</f>
      </c>
      <c r="Q51" s="1">
        <f>COUNTA(G51,H51,I51)</f>
        <v>0</v>
      </c>
      <c r="R51" s="122"/>
      <c r="S51" s="122"/>
      <c r="T51" s="122"/>
      <c r="U51" s="123"/>
      <c r="V51" s="123"/>
      <c r="W51" s="130"/>
      <c r="X51" s="108"/>
      <c r="AC51" s="171">
        <f>IF(D51="","",C51&amp;D51)</f>
      </c>
      <c r="AD51" s="171">
        <f>IF(AC51="",1,AC51)</f>
        <v>1</v>
      </c>
      <c r="AE51" s="171">
        <f>IF(ISERROR(VLOOKUP(AD51,$AC$13:AC50,1,FALSE)),0,VLOOKUP(AD51,$AC$13:AC50,1,FALSE))</f>
        <v>0</v>
      </c>
      <c r="AF51" s="171">
        <f>D51&amp;E51</f>
      </c>
      <c r="AG51" s="171">
        <f>IF(AF51="",1,AF51)</f>
        <v>1</v>
      </c>
      <c r="AH51" s="171">
        <f>C51&amp;D51&amp;E51</f>
      </c>
      <c r="AI51" s="171">
        <f>IF(AH51="",1,AH51)</f>
        <v>1</v>
      </c>
      <c r="AJ51" s="92">
        <f>IF(AD51=AE51,1,"")</f>
      </c>
      <c r="AK51" s="116">
        <f>C51</f>
        <v>0</v>
      </c>
      <c r="AL51" s="92">
        <f>AK51</f>
        <v>0</v>
      </c>
      <c r="AM51" s="92">
        <f>AL51</f>
        <v>0</v>
      </c>
      <c r="AP51" s="138">
        <f>C51&amp;G51</f>
      </c>
      <c r="AQ51" s="138">
        <f>$C51&amp;H51</f>
      </c>
      <c r="AR51" s="138">
        <f>$C51&amp;I51</f>
      </c>
      <c r="AZ51" s="146">
        <f t="shared" si="2"/>
      </c>
      <c r="BA51" s="144">
        <f>IF(F51="",1,1)</f>
        <v>1</v>
      </c>
      <c r="BB51" s="145">
        <f>IF(G51="","",1)</f>
      </c>
    </row>
    <row r="52" spans="2:54" ht="27" customHeight="1">
      <c r="B52" s="237"/>
      <c r="C52" s="202"/>
      <c r="D52" s="202"/>
      <c r="E52" s="96"/>
      <c r="F52" s="202"/>
      <c r="G52" s="97"/>
      <c r="H52" s="97"/>
      <c r="I52" s="194"/>
      <c r="K52" s="14"/>
      <c r="L52" s="15"/>
      <c r="M52" s="15"/>
      <c r="N52" s="16"/>
      <c r="O52" s="16"/>
      <c r="R52" s="122"/>
      <c r="S52" s="122"/>
      <c r="T52" s="122"/>
      <c r="U52" s="123"/>
      <c r="V52" s="123"/>
      <c r="W52" s="130"/>
      <c r="X52" s="108"/>
      <c r="AC52" s="172"/>
      <c r="AD52" s="172"/>
      <c r="AE52" s="172"/>
      <c r="AF52" s="172"/>
      <c r="AG52" s="172"/>
      <c r="AH52" s="172"/>
      <c r="AI52" s="172"/>
      <c r="AK52" s="116"/>
      <c r="AP52" s="139"/>
      <c r="AQ52" s="139"/>
      <c r="AR52" s="139"/>
      <c r="AZ52" s="146">
        <f t="shared" si="2"/>
      </c>
      <c r="BA52" s="147">
        <f>IF(AND(BB51=1,AZ52=""),1,"")</f>
      </c>
      <c r="BB52" s="147">
        <f>IF(AND(BB51=1,BA51=""),1,"")</f>
      </c>
    </row>
    <row r="53" spans="2:54" ht="27" customHeight="1" thickBot="1">
      <c r="B53" s="249">
        <f>IF(AE53&lt;1,20,"ﾅﾝﾊﾞｰｶｰﾄﾞが重複しています")</f>
        <v>20</v>
      </c>
      <c r="C53" s="202"/>
      <c r="D53" s="202"/>
      <c r="E53" s="96"/>
      <c r="F53" s="202"/>
      <c r="G53" s="97"/>
      <c r="H53" s="97"/>
      <c r="I53" s="194"/>
      <c r="K53" s="14"/>
      <c r="L53" s="15"/>
      <c r="M53" s="15"/>
      <c r="N53" s="15"/>
      <c r="O53" s="15"/>
      <c r="P53">
        <f>IF($B$4="","",IF($B$4="中学",$B$4&amp;C53,IF($B$4="高校",$B$4&amp;C53,C53)))</f>
      </c>
      <c r="Q53" s="1">
        <f>COUNTA(G53,H53,I53)</f>
        <v>0</v>
      </c>
      <c r="R53" s="123"/>
      <c r="S53" s="123"/>
      <c r="T53" s="122"/>
      <c r="U53" s="123"/>
      <c r="V53" s="123"/>
      <c r="W53" s="130"/>
      <c r="X53" s="108"/>
      <c r="AC53" s="171">
        <f>IF(D53="","",C53&amp;D53)</f>
      </c>
      <c r="AD53" s="171">
        <f>IF(AC53="",1,AC53)</f>
        <v>1</v>
      </c>
      <c r="AE53" s="171">
        <f>IF(ISERROR(VLOOKUP(AD53,$AC$13:AC52,1,FALSE)),0,VLOOKUP(AD53,$AC$13:AC52,1,FALSE))</f>
        <v>0</v>
      </c>
      <c r="AF53" s="171">
        <f>D53&amp;E53</f>
      </c>
      <c r="AG53" s="171">
        <f>IF(AF53="",1,AF53)</f>
        <v>1</v>
      </c>
      <c r="AH53" s="171">
        <f>C53&amp;D53&amp;E53</f>
      </c>
      <c r="AI53" s="171">
        <f>IF(AH53="",1,AH53)</f>
        <v>1</v>
      </c>
      <c r="AJ53" s="92">
        <f>IF(AD53=AE53,1,"")</f>
      </c>
      <c r="AK53" s="116">
        <f>C53</f>
        <v>0</v>
      </c>
      <c r="AL53" s="92">
        <f>AK53</f>
        <v>0</v>
      </c>
      <c r="AM53" s="92">
        <f>AL53</f>
        <v>0</v>
      </c>
      <c r="AP53" s="138">
        <f>C53&amp;G53</f>
      </c>
      <c r="AQ53" s="138">
        <f>$C53&amp;H53</f>
      </c>
      <c r="AR53" s="138">
        <f>$C53&amp;I53</f>
      </c>
      <c r="AZ53" s="146">
        <f t="shared" si="2"/>
      </c>
      <c r="BA53" s="144">
        <f>IF(F53="",1,1)</f>
        <v>1</v>
      </c>
      <c r="BB53" s="145">
        <f>IF(G53="","",1)</f>
      </c>
    </row>
    <row r="54" spans="2:54" ht="27" customHeight="1" thickBot="1">
      <c r="B54" s="246"/>
      <c r="C54" s="203"/>
      <c r="D54" s="203"/>
      <c r="E54" s="98"/>
      <c r="F54" s="203"/>
      <c r="G54" s="137"/>
      <c r="H54" s="137"/>
      <c r="I54" s="195"/>
      <c r="K54" s="14"/>
      <c r="L54" s="15"/>
      <c r="M54" s="15"/>
      <c r="N54" s="15"/>
      <c r="O54" s="15"/>
      <c r="R54" s="123"/>
      <c r="S54" s="123"/>
      <c r="T54" s="122"/>
      <c r="U54" s="123"/>
      <c r="V54" s="123"/>
      <c r="W54" s="130"/>
      <c r="X54" s="108"/>
      <c r="AC54" s="172"/>
      <c r="AD54" s="172"/>
      <c r="AE54" s="172"/>
      <c r="AF54" s="172"/>
      <c r="AG54" s="172"/>
      <c r="AH54" s="172"/>
      <c r="AI54" s="172"/>
      <c r="AK54" s="116"/>
      <c r="AP54" s="139"/>
      <c r="AQ54" s="139"/>
      <c r="AR54" s="139"/>
      <c r="AZ54" s="146">
        <f t="shared" si="2"/>
      </c>
      <c r="BA54" s="147">
        <f>IF(AND(BB53=1,AZ54=""),1,"")</f>
      </c>
      <c r="BB54" s="147">
        <f>IF(AND(BB53=1,BA53=""),1,"")</f>
      </c>
    </row>
    <row r="55" spans="1:54" ht="27" customHeight="1" thickBot="1">
      <c r="A55" s="40">
        <f>COUNTA(E55,E57,E59,E61,E63,E65,E67,E69,E71,E73)</f>
        <v>0</v>
      </c>
      <c r="B55" s="246">
        <f>IF(AE55&lt;1,21,"ﾅﾝﾊﾞｰｶｰﾄﾞが重複しています")</f>
        <v>21</v>
      </c>
      <c r="C55" s="248"/>
      <c r="D55" s="248"/>
      <c r="E55" s="99"/>
      <c r="F55" s="204"/>
      <c r="G55" s="156"/>
      <c r="H55" s="156"/>
      <c r="I55" s="196"/>
      <c r="K55" s="14"/>
      <c r="L55" s="15"/>
      <c r="M55" s="15"/>
      <c r="N55" s="16"/>
      <c r="O55" s="16"/>
      <c r="P55">
        <f>IF($B$4="","",IF($B$4="中学",$B$4&amp;C55,IF($B$4="高校",$B$4&amp;C55,C55)))</f>
      </c>
      <c r="Q55" s="1">
        <f>COUNTA(G55,H55,I55)</f>
        <v>0</v>
      </c>
      <c r="R55" s="122"/>
      <c r="S55" s="122"/>
      <c r="T55" s="122"/>
      <c r="U55" s="123"/>
      <c r="V55" s="123"/>
      <c r="W55" s="130"/>
      <c r="X55" s="108"/>
      <c r="AC55" s="171">
        <f>IF(D55="","",C55&amp;D55)</f>
      </c>
      <c r="AD55" s="171">
        <f>IF(AC55="",1,AC55)</f>
        <v>1</v>
      </c>
      <c r="AE55" s="171">
        <f>IF(ISERROR(VLOOKUP(AD55,$AC$13:AC54,1,FALSE)),0,VLOOKUP(AD55,$AC$13:AC54,1,FALSE))</f>
        <v>0</v>
      </c>
      <c r="AF55" s="171">
        <f>D55&amp;E55</f>
      </c>
      <c r="AG55" s="171">
        <f>IF(AF55="",1,AF55)</f>
        <v>1</v>
      </c>
      <c r="AH55" s="171">
        <f>C55&amp;D55&amp;E55</f>
      </c>
      <c r="AI55" s="171">
        <f>IF(AH55="",1,AH55)</f>
        <v>1</v>
      </c>
      <c r="AJ55" s="92">
        <f>IF(AD55=AE55,1,"")</f>
      </c>
      <c r="AK55" s="116">
        <f>C55</f>
        <v>0</v>
      </c>
      <c r="AL55" s="92">
        <f>AK55</f>
        <v>0</v>
      </c>
      <c r="AM55" s="92">
        <f>AL55</f>
        <v>0</v>
      </c>
      <c r="AP55" s="138">
        <f>C55&amp;G55</f>
      </c>
      <c r="AQ55" s="138">
        <f>$C55&amp;H55</f>
      </c>
      <c r="AR55" s="138">
        <f>$C55&amp;I55</f>
      </c>
      <c r="AZ55" s="146">
        <f t="shared" si="2"/>
      </c>
      <c r="BA55" s="144">
        <f>IF(F55="",1,1)</f>
        <v>1</v>
      </c>
      <c r="BB55" s="145">
        <f>IF(G55="","",1)</f>
      </c>
    </row>
    <row r="56" spans="1:54" ht="27" customHeight="1">
      <c r="A56" s="49">
        <f>COUNTA(G55,G57,G59,G61,G63,G65,G67,G69,G71,G73)</f>
        <v>0</v>
      </c>
      <c r="B56" s="247"/>
      <c r="C56" s="202"/>
      <c r="D56" s="202"/>
      <c r="E56" s="96"/>
      <c r="F56" s="202"/>
      <c r="G56" s="97"/>
      <c r="H56" s="97"/>
      <c r="I56" s="194"/>
      <c r="K56" s="14"/>
      <c r="L56" s="15"/>
      <c r="M56" s="15"/>
      <c r="N56" s="16"/>
      <c r="O56" s="16"/>
      <c r="R56" s="122"/>
      <c r="S56" s="122"/>
      <c r="T56" s="122"/>
      <c r="U56" s="123"/>
      <c r="V56" s="123"/>
      <c r="W56" s="130"/>
      <c r="X56" s="108"/>
      <c r="AC56" s="172"/>
      <c r="AD56" s="172"/>
      <c r="AE56" s="172"/>
      <c r="AF56" s="172"/>
      <c r="AG56" s="172"/>
      <c r="AH56" s="172"/>
      <c r="AI56" s="172"/>
      <c r="AK56" s="116"/>
      <c r="AP56" s="139"/>
      <c r="AQ56" s="139"/>
      <c r="AR56" s="139"/>
      <c r="AZ56" s="146">
        <f t="shared" si="2"/>
      </c>
      <c r="BA56" s="147">
        <f>IF(AND(BB55=1,AZ56=""),1,"")</f>
      </c>
      <c r="BB56" s="147">
        <f>IF(AND(BB55=1,BA55=""),1,"")</f>
      </c>
    </row>
    <row r="57" spans="2:54" ht="27" customHeight="1">
      <c r="B57" s="236">
        <f>IF(AE57&lt;1,22,"ﾅﾝﾊﾞｰｶｰﾄﾞが重複しています")</f>
        <v>22</v>
      </c>
      <c r="C57" s="202"/>
      <c r="D57" s="202"/>
      <c r="E57" s="96"/>
      <c r="F57" s="202"/>
      <c r="G57" s="97"/>
      <c r="H57" s="97"/>
      <c r="I57" s="194"/>
      <c r="K57" s="14"/>
      <c r="L57" s="16"/>
      <c r="M57" s="16"/>
      <c r="N57" s="16"/>
      <c r="O57" s="16"/>
      <c r="P57">
        <f>IF($B$4="","",IF($B$4="中学",$B$4&amp;C57,IF($B$4="高校",$B$4&amp;C57,C57)))</f>
      </c>
      <c r="Q57" s="1">
        <f>COUNTA(G57,H57,I57)</f>
        <v>0</v>
      </c>
      <c r="R57" s="122"/>
      <c r="S57" s="122"/>
      <c r="T57" s="123"/>
      <c r="U57" s="122"/>
      <c r="V57" s="122"/>
      <c r="W57" s="131"/>
      <c r="X57" s="108"/>
      <c r="AC57" s="171">
        <f>IF(D57="","",C57&amp;D57)</f>
      </c>
      <c r="AD57" s="171">
        <f>IF(AC57="",1,AC57)</f>
        <v>1</v>
      </c>
      <c r="AE57" s="171">
        <f>IF(ISERROR(VLOOKUP(AD57,$AC$13:AC56,1,FALSE)),0,VLOOKUP(AD57,$AC$13:AC56,1,FALSE))</f>
        <v>0</v>
      </c>
      <c r="AF57" s="171">
        <f>D57&amp;E57</f>
      </c>
      <c r="AG57" s="171">
        <f>IF(AF57="",1,AF57)</f>
        <v>1</v>
      </c>
      <c r="AH57" s="171">
        <f>C57&amp;D57&amp;E57</f>
      </c>
      <c r="AI57" s="171">
        <f>IF(AH57="",1,AH57)</f>
        <v>1</v>
      </c>
      <c r="AJ57" s="92">
        <f>IF(AD57=AE57,1,"")</f>
      </c>
      <c r="AK57" s="116">
        <f>C57</f>
        <v>0</v>
      </c>
      <c r="AL57" s="92">
        <f>AK57</f>
        <v>0</v>
      </c>
      <c r="AM57" s="92">
        <f>AL57</f>
        <v>0</v>
      </c>
      <c r="AP57" s="138">
        <f>C57&amp;G57</f>
      </c>
      <c r="AQ57" s="138">
        <f>$C57&amp;H57</f>
      </c>
      <c r="AR57" s="138">
        <f>$C57&amp;I57</f>
      </c>
      <c r="AZ57" s="146">
        <f t="shared" si="2"/>
      </c>
      <c r="BA57" s="144">
        <f>IF(F57="",1,1)</f>
        <v>1</v>
      </c>
      <c r="BB57" s="145">
        <f>IF(G57="","",1)</f>
      </c>
    </row>
    <row r="58" spans="2:54" ht="27" customHeight="1">
      <c r="B58" s="237"/>
      <c r="C58" s="202"/>
      <c r="D58" s="202"/>
      <c r="E58" s="96"/>
      <c r="F58" s="202"/>
      <c r="G58" s="97"/>
      <c r="H58" s="97"/>
      <c r="I58" s="194"/>
      <c r="K58" s="14"/>
      <c r="L58" s="15"/>
      <c r="M58" s="15"/>
      <c r="N58" s="16"/>
      <c r="O58" s="16"/>
      <c r="R58" s="122"/>
      <c r="S58" s="122"/>
      <c r="T58" s="122"/>
      <c r="U58" s="123"/>
      <c r="V58" s="123"/>
      <c r="W58" s="130"/>
      <c r="X58" s="108"/>
      <c r="AC58" s="172"/>
      <c r="AD58" s="172"/>
      <c r="AE58" s="172"/>
      <c r="AF58" s="172"/>
      <c r="AG58" s="172"/>
      <c r="AH58" s="172"/>
      <c r="AI58" s="172"/>
      <c r="AK58" s="116"/>
      <c r="AP58" s="139"/>
      <c r="AQ58" s="139"/>
      <c r="AR58" s="139"/>
      <c r="AZ58" s="146">
        <f t="shared" si="2"/>
      </c>
      <c r="BA58" s="147">
        <f>IF(AND(BB57=1,AZ58=""),1,"")</f>
      </c>
      <c r="BB58" s="147">
        <f>IF(AND(BB57=1,BA57=""),1,"")</f>
      </c>
    </row>
    <row r="59" spans="2:54" ht="27" customHeight="1">
      <c r="B59" s="236">
        <f>IF(AE59&lt;1,23,"ﾅﾝﾊﾞｰｶｰﾄﾞが重複しています")</f>
        <v>23</v>
      </c>
      <c r="C59" s="202"/>
      <c r="D59" s="202"/>
      <c r="E59" s="96"/>
      <c r="F59" s="202"/>
      <c r="G59" s="97"/>
      <c r="H59" s="97"/>
      <c r="I59" s="194"/>
      <c r="K59" s="14"/>
      <c r="L59" s="16"/>
      <c r="M59" s="16"/>
      <c r="N59" s="16"/>
      <c r="O59" s="16"/>
      <c r="P59">
        <f>IF($B$4="","",IF($B$4="中学",$B$4&amp;C59,IF($B$4="高校",$B$4&amp;C59,C59)))</f>
      </c>
      <c r="Q59" s="1">
        <f>COUNTA(G59,H59,I59)</f>
        <v>0</v>
      </c>
      <c r="R59" s="122"/>
      <c r="S59" s="122"/>
      <c r="T59" s="122"/>
      <c r="U59" s="123"/>
      <c r="V59" s="123"/>
      <c r="W59" s="130"/>
      <c r="X59" s="108"/>
      <c r="AC59" s="171">
        <f>IF(D59="","",C59&amp;D59)</f>
      </c>
      <c r="AD59" s="171">
        <f>IF(AC59="",1,AC59)</f>
        <v>1</v>
      </c>
      <c r="AE59" s="171">
        <f>IF(ISERROR(VLOOKUP(AD59,$AC$13:AC58,1,FALSE)),0,VLOOKUP(AD59,$AC$13:AC58,1,FALSE))</f>
        <v>0</v>
      </c>
      <c r="AF59" s="171">
        <f>D59&amp;E59</f>
      </c>
      <c r="AG59" s="171">
        <f>IF(AF59="",1,AF59)</f>
        <v>1</v>
      </c>
      <c r="AH59" s="171">
        <f>C59&amp;D59&amp;E59</f>
      </c>
      <c r="AI59" s="171">
        <f>IF(AH59="",1,AH59)</f>
        <v>1</v>
      </c>
      <c r="AJ59" s="92">
        <f>IF(AD59=AE59,1,"")</f>
      </c>
      <c r="AK59" s="116">
        <f>C59</f>
        <v>0</v>
      </c>
      <c r="AL59" s="92">
        <f>AK59</f>
        <v>0</v>
      </c>
      <c r="AM59" s="92">
        <f>AL59</f>
        <v>0</v>
      </c>
      <c r="AP59" s="138">
        <f>C59&amp;G59</f>
      </c>
      <c r="AQ59" s="138">
        <f>$C59&amp;H59</f>
      </c>
      <c r="AR59" s="138">
        <f>$C59&amp;I59</f>
      </c>
      <c r="AZ59" s="146">
        <f t="shared" si="2"/>
      </c>
      <c r="BA59" s="144">
        <f>IF(F59="",1,1)</f>
        <v>1</v>
      </c>
      <c r="BB59" s="145">
        <f>IF(G59="","",1)</f>
      </c>
    </row>
    <row r="60" spans="2:54" ht="27" customHeight="1">
      <c r="B60" s="237"/>
      <c r="C60" s="202"/>
      <c r="D60" s="202"/>
      <c r="E60" s="96"/>
      <c r="F60" s="202"/>
      <c r="G60" s="97"/>
      <c r="H60" s="97"/>
      <c r="I60" s="194"/>
      <c r="K60" s="14"/>
      <c r="L60" s="15"/>
      <c r="M60" s="15"/>
      <c r="N60" s="16"/>
      <c r="O60" s="16"/>
      <c r="R60" s="122"/>
      <c r="S60" s="122"/>
      <c r="T60" s="122"/>
      <c r="U60" s="122"/>
      <c r="V60" s="122"/>
      <c r="W60" s="130"/>
      <c r="X60" s="108"/>
      <c r="AC60" s="172"/>
      <c r="AD60" s="172"/>
      <c r="AE60" s="172"/>
      <c r="AF60" s="172"/>
      <c r="AG60" s="172"/>
      <c r="AH60" s="172"/>
      <c r="AI60" s="172"/>
      <c r="AK60" s="116"/>
      <c r="AP60" s="139"/>
      <c r="AQ60" s="139"/>
      <c r="AR60" s="139"/>
      <c r="AZ60" s="146">
        <f t="shared" si="2"/>
      </c>
      <c r="BA60" s="147">
        <f>IF(AND(BB59=1,AZ60=""),1,"")</f>
      </c>
      <c r="BB60" s="147">
        <f>IF(AND(BB59=1,BA59=""),1,"")</f>
      </c>
    </row>
    <row r="61" spans="2:54" ht="27" customHeight="1">
      <c r="B61" s="236">
        <f>IF(AE61&lt;1,24,"ﾅﾝﾊﾞｰｶｰﾄﾞが重複しています")</f>
        <v>24</v>
      </c>
      <c r="C61" s="202"/>
      <c r="D61" s="202"/>
      <c r="E61" s="96"/>
      <c r="F61" s="202"/>
      <c r="G61" s="97"/>
      <c r="H61" s="97"/>
      <c r="I61" s="194"/>
      <c r="K61" s="14"/>
      <c r="L61" s="16"/>
      <c r="M61" s="16"/>
      <c r="N61" s="16"/>
      <c r="O61" s="16"/>
      <c r="P61">
        <f>IF($B$4="","",IF($B$4="中学",$B$4&amp;C61,IF($B$4="高校",$B$4&amp;C61,C61)))</f>
      </c>
      <c r="Q61" s="1">
        <f>COUNTA(G61,H61,I61)</f>
        <v>0</v>
      </c>
      <c r="R61" s="122"/>
      <c r="S61" s="122"/>
      <c r="T61" s="122"/>
      <c r="U61" s="123"/>
      <c r="V61" s="123"/>
      <c r="W61" s="130"/>
      <c r="X61" s="108"/>
      <c r="AC61" s="171">
        <f>IF(D61="","",C61&amp;D61)</f>
      </c>
      <c r="AD61" s="171">
        <f>IF(AC61="",1,AC61)</f>
        <v>1</v>
      </c>
      <c r="AE61" s="171">
        <f>IF(ISERROR(VLOOKUP(AD61,$AC$13:AC60,1,FALSE)),0,VLOOKUP(AD61,$AC$13:AC60,1,FALSE))</f>
        <v>0</v>
      </c>
      <c r="AF61" s="171">
        <f>D61&amp;E61</f>
      </c>
      <c r="AG61" s="171">
        <f>IF(AF61="",1,AF61)</f>
        <v>1</v>
      </c>
      <c r="AH61" s="171">
        <f>C61&amp;D61&amp;E61</f>
      </c>
      <c r="AI61" s="171">
        <f>IF(AH61="",1,AH61)</f>
        <v>1</v>
      </c>
      <c r="AJ61" s="92">
        <f>IF(AD61=AE61,1,"")</f>
      </c>
      <c r="AK61" s="116">
        <f>C61</f>
        <v>0</v>
      </c>
      <c r="AL61" s="92">
        <f>AK61</f>
        <v>0</v>
      </c>
      <c r="AM61" s="92">
        <f>AL61</f>
        <v>0</v>
      </c>
      <c r="AP61" s="138">
        <f>C61&amp;G61</f>
      </c>
      <c r="AQ61" s="138">
        <f>$C61&amp;H61</f>
      </c>
      <c r="AR61" s="138">
        <f>$C61&amp;I61</f>
      </c>
      <c r="AZ61" s="146">
        <f t="shared" si="2"/>
      </c>
      <c r="BA61" s="144">
        <f>IF(F61="",1,1)</f>
        <v>1</v>
      </c>
      <c r="BB61" s="145">
        <f>IF(G61="","",1)</f>
      </c>
    </row>
    <row r="62" spans="2:54" ht="27" customHeight="1">
      <c r="B62" s="237"/>
      <c r="C62" s="202"/>
      <c r="D62" s="202"/>
      <c r="E62" s="96"/>
      <c r="F62" s="202"/>
      <c r="G62" s="97"/>
      <c r="H62" s="97"/>
      <c r="I62" s="194"/>
      <c r="K62" s="14"/>
      <c r="L62" s="16"/>
      <c r="M62" s="16"/>
      <c r="N62" s="16"/>
      <c r="O62" s="16"/>
      <c r="R62" s="122"/>
      <c r="S62" s="122"/>
      <c r="T62" s="122"/>
      <c r="U62" s="123"/>
      <c r="V62" s="123"/>
      <c r="W62" s="130"/>
      <c r="X62" s="108"/>
      <c r="AC62" s="172"/>
      <c r="AD62" s="172"/>
      <c r="AE62" s="172"/>
      <c r="AF62" s="172"/>
      <c r="AG62" s="172"/>
      <c r="AH62" s="172"/>
      <c r="AI62" s="172"/>
      <c r="AK62" s="116"/>
      <c r="AP62" s="139"/>
      <c r="AQ62" s="139"/>
      <c r="AR62" s="139"/>
      <c r="AZ62" s="146">
        <f t="shared" si="2"/>
      </c>
      <c r="BA62" s="147">
        <f>IF(AND(BB61=1,AZ62=""),1,"")</f>
      </c>
      <c r="BB62" s="147">
        <f>IF(AND(BB61=1,BA61=""),1,"")</f>
      </c>
    </row>
    <row r="63" spans="2:54" ht="27" customHeight="1">
      <c r="B63" s="236">
        <f>IF(AE63&lt;1,25,"ﾅﾝﾊﾞｰｶｰﾄﾞが重複しています")</f>
        <v>25</v>
      </c>
      <c r="C63" s="202"/>
      <c r="D63" s="202"/>
      <c r="E63" s="96"/>
      <c r="F63" s="202"/>
      <c r="G63" s="97"/>
      <c r="H63" s="97"/>
      <c r="I63" s="194"/>
      <c r="K63" s="14"/>
      <c r="L63" s="15"/>
      <c r="M63" s="15"/>
      <c r="N63" s="16"/>
      <c r="O63" s="16"/>
      <c r="P63">
        <f>IF($B$4="","",IF($B$4="中学",$B$4&amp;C63,IF($B$4="高校",$B$4&amp;C63,C63)))</f>
      </c>
      <c r="Q63" s="1">
        <f>COUNTA(G63,H63,I63)</f>
        <v>0</v>
      </c>
      <c r="R63" s="122"/>
      <c r="S63" s="122"/>
      <c r="T63" s="122"/>
      <c r="U63" s="122"/>
      <c r="V63" s="122"/>
      <c r="W63" s="130"/>
      <c r="X63" s="108"/>
      <c r="AC63" s="171">
        <f>IF(D63="","",C63&amp;D63)</f>
      </c>
      <c r="AD63" s="171">
        <f>IF(AC63="",1,AC63)</f>
        <v>1</v>
      </c>
      <c r="AE63" s="171">
        <f>IF(ISERROR(VLOOKUP(AD63,$AC$13:AC62,1,FALSE)),0,VLOOKUP(AD63,$AC$13:AC62,1,FALSE))</f>
        <v>0</v>
      </c>
      <c r="AF63" s="171">
        <f>D63&amp;E63</f>
      </c>
      <c r="AG63" s="171">
        <f>IF(AF63="",1,AF63)</f>
        <v>1</v>
      </c>
      <c r="AH63" s="171">
        <f>C63&amp;D63&amp;E63</f>
      </c>
      <c r="AI63" s="171">
        <f>IF(AH63="",1,AH63)</f>
        <v>1</v>
      </c>
      <c r="AJ63" s="92">
        <f>IF(AD63=AE63,1,"")</f>
      </c>
      <c r="AK63" s="116">
        <f>C63</f>
        <v>0</v>
      </c>
      <c r="AL63" s="92">
        <f>AK63</f>
        <v>0</v>
      </c>
      <c r="AM63" s="92">
        <f>AL63</f>
        <v>0</v>
      </c>
      <c r="AP63" s="138">
        <f>C63&amp;G63</f>
      </c>
      <c r="AQ63" s="138">
        <f>$C63&amp;H63</f>
      </c>
      <c r="AR63" s="138">
        <f>$C63&amp;I63</f>
      </c>
      <c r="AZ63" s="146">
        <f t="shared" si="2"/>
      </c>
      <c r="BA63" s="144">
        <f>IF(F63="",1,1)</f>
        <v>1</v>
      </c>
      <c r="BB63" s="145">
        <f>IF(G63="","",1)</f>
      </c>
    </row>
    <row r="64" spans="2:54" ht="27" customHeight="1">
      <c r="B64" s="237"/>
      <c r="C64" s="202"/>
      <c r="D64" s="202"/>
      <c r="E64" s="96"/>
      <c r="F64" s="202"/>
      <c r="G64" s="97"/>
      <c r="H64" s="97"/>
      <c r="I64" s="194"/>
      <c r="K64" s="14"/>
      <c r="L64" s="15"/>
      <c r="M64" s="15"/>
      <c r="N64" s="16"/>
      <c r="O64" s="16"/>
      <c r="R64" s="122"/>
      <c r="S64" s="122"/>
      <c r="T64" s="122"/>
      <c r="U64" s="122"/>
      <c r="V64" s="122"/>
      <c r="W64" s="130"/>
      <c r="X64" s="108"/>
      <c r="AC64" s="172"/>
      <c r="AD64" s="172"/>
      <c r="AE64" s="172"/>
      <c r="AF64" s="172"/>
      <c r="AG64" s="172"/>
      <c r="AH64" s="172"/>
      <c r="AI64" s="172"/>
      <c r="AK64" s="116"/>
      <c r="AP64" s="139"/>
      <c r="AQ64" s="139"/>
      <c r="AR64" s="139"/>
      <c r="AZ64" s="146">
        <f t="shared" si="2"/>
      </c>
      <c r="BA64" s="147">
        <f>IF(AND(BB63=1,AZ64=""),1,"")</f>
      </c>
      <c r="BB64" s="147">
        <f>IF(AND(BB63=1,BA63=""),1,"")</f>
      </c>
    </row>
    <row r="65" spans="2:54" ht="27" customHeight="1">
      <c r="B65" s="236">
        <f>IF(AE65&lt;1,26,"ﾅﾝﾊﾞｰｶｰﾄﾞが重複しています")</f>
        <v>26</v>
      </c>
      <c r="C65" s="202"/>
      <c r="D65" s="202"/>
      <c r="E65" s="96"/>
      <c r="F65" s="202"/>
      <c r="G65" s="97"/>
      <c r="H65" s="97"/>
      <c r="I65" s="194"/>
      <c r="K65" s="17"/>
      <c r="L65" s="15"/>
      <c r="M65" s="15"/>
      <c r="N65" s="16"/>
      <c r="O65" s="16"/>
      <c r="P65">
        <f>IF($B$4="","",IF($B$4="中学",$B$4&amp;C65,IF($B$4="高校",$B$4&amp;C65,C65)))</f>
      </c>
      <c r="Q65" s="1">
        <f>COUNTA(G65,H65,I65)</f>
        <v>0</v>
      </c>
      <c r="R65" s="122"/>
      <c r="S65" s="122"/>
      <c r="T65" s="122"/>
      <c r="U65" s="123"/>
      <c r="V65" s="123"/>
      <c r="W65" s="130"/>
      <c r="X65" s="108"/>
      <c r="AC65" s="171">
        <f>IF(D65="","",C65&amp;D65)</f>
      </c>
      <c r="AD65" s="171">
        <f>IF(AC65="",1,AC65)</f>
        <v>1</v>
      </c>
      <c r="AE65" s="171">
        <f>IF(ISERROR(VLOOKUP(AD65,$AC$13:AC64,1,FALSE)),0,VLOOKUP(AD65,$AC$13:AC64,1,FALSE))</f>
        <v>0</v>
      </c>
      <c r="AF65" s="171">
        <f>D65&amp;E65</f>
      </c>
      <c r="AG65" s="171">
        <f>IF(AF65="",1,AF65)</f>
        <v>1</v>
      </c>
      <c r="AH65" s="171">
        <f>C65&amp;D65&amp;E65</f>
      </c>
      <c r="AI65" s="171">
        <f>IF(AH65="",1,AH65)</f>
        <v>1</v>
      </c>
      <c r="AJ65" s="92">
        <f>IF(AD65=AE65,1,"")</f>
      </c>
      <c r="AK65" s="116">
        <f>C65</f>
        <v>0</v>
      </c>
      <c r="AL65" s="92">
        <f>AK65</f>
        <v>0</v>
      </c>
      <c r="AM65" s="92">
        <f>AL65</f>
        <v>0</v>
      </c>
      <c r="AP65" s="138">
        <f>C65&amp;G65</f>
      </c>
      <c r="AQ65" s="138">
        <f>$C65&amp;H65</f>
      </c>
      <c r="AR65" s="138">
        <f>$C65&amp;I65</f>
      </c>
      <c r="AZ65" s="146">
        <f t="shared" si="2"/>
      </c>
      <c r="BA65" s="144">
        <f>IF(F65="",1,1)</f>
        <v>1</v>
      </c>
      <c r="BB65" s="145">
        <f>IF(G65="","",1)</f>
      </c>
    </row>
    <row r="66" spans="2:54" ht="27" customHeight="1">
      <c r="B66" s="237"/>
      <c r="C66" s="202"/>
      <c r="D66" s="202"/>
      <c r="E66" s="96"/>
      <c r="F66" s="202"/>
      <c r="G66" s="97"/>
      <c r="H66" s="97"/>
      <c r="I66" s="194"/>
      <c r="K66" s="14"/>
      <c r="L66" s="15"/>
      <c r="M66" s="15"/>
      <c r="N66" s="16"/>
      <c r="O66" s="16"/>
      <c r="R66" s="122"/>
      <c r="S66" s="122"/>
      <c r="T66" s="122"/>
      <c r="U66" s="122"/>
      <c r="V66" s="122"/>
      <c r="W66" s="130"/>
      <c r="X66" s="108"/>
      <c r="AC66" s="172"/>
      <c r="AD66" s="172"/>
      <c r="AE66" s="172"/>
      <c r="AF66" s="172"/>
      <c r="AG66" s="172"/>
      <c r="AH66" s="172"/>
      <c r="AI66" s="172"/>
      <c r="AK66" s="116"/>
      <c r="AP66" s="139"/>
      <c r="AQ66" s="139"/>
      <c r="AR66" s="139"/>
      <c r="AZ66" s="146">
        <f t="shared" si="2"/>
      </c>
      <c r="BA66" s="147">
        <f>IF(AND(BB65=1,AZ66=""),1,"")</f>
      </c>
      <c r="BB66" s="147">
        <f>IF(AND(BB65=1,BA65=""),1,"")</f>
      </c>
    </row>
    <row r="67" spans="2:54" ht="27" customHeight="1">
      <c r="B67" s="236">
        <f>IF(AE67&lt;1,27,"ﾅﾝﾊﾞｰｶｰﾄﾞが重複しています")</f>
        <v>27</v>
      </c>
      <c r="C67" s="202"/>
      <c r="D67" s="250"/>
      <c r="E67" s="96"/>
      <c r="F67" s="202"/>
      <c r="G67" s="97"/>
      <c r="H67" s="97"/>
      <c r="I67" s="194"/>
      <c r="K67" s="14"/>
      <c r="L67" s="16"/>
      <c r="M67" s="16"/>
      <c r="N67" s="16"/>
      <c r="O67" s="16"/>
      <c r="P67">
        <f>IF($B$4="","",IF($B$4="中学",$B$4&amp;C67,IF($B$4="高校",$B$4&amp;C67,C67)))</f>
      </c>
      <c r="Q67" s="1">
        <f>COUNTA(G67,H67,I67)</f>
        <v>0</v>
      </c>
      <c r="R67" s="122"/>
      <c r="S67" s="122"/>
      <c r="T67" s="122"/>
      <c r="U67" s="123"/>
      <c r="V67" s="123"/>
      <c r="W67" s="130"/>
      <c r="X67" s="108"/>
      <c r="AC67" s="171">
        <f>IF(D67="","",C67&amp;D67)</f>
      </c>
      <c r="AD67" s="171">
        <f>IF(AC67="",1,AC67)</f>
        <v>1</v>
      </c>
      <c r="AE67" s="171">
        <f>IF(ISERROR(VLOOKUP(AD67,$AC$13:AC66,1,FALSE)),0,VLOOKUP(AD67,$AC$13:AC66,1,FALSE))</f>
        <v>0</v>
      </c>
      <c r="AF67" s="171">
        <f>D67&amp;E67</f>
      </c>
      <c r="AG67" s="171">
        <f>IF(AF67="",1,AF67)</f>
        <v>1</v>
      </c>
      <c r="AH67" s="171">
        <f>C67&amp;D67&amp;E67</f>
      </c>
      <c r="AI67" s="171">
        <f>IF(AH67="",1,AH67)</f>
        <v>1</v>
      </c>
      <c r="AJ67" s="92">
        <f>IF(AD67=AE67,1,"")</f>
      </c>
      <c r="AK67" s="116">
        <f>C67</f>
        <v>0</v>
      </c>
      <c r="AL67" s="92">
        <f>AK67</f>
        <v>0</v>
      </c>
      <c r="AM67" s="92">
        <f>AL67</f>
        <v>0</v>
      </c>
      <c r="AP67" s="138">
        <f>C67&amp;G67</f>
      </c>
      <c r="AQ67" s="138">
        <f>$C67&amp;H67</f>
      </c>
      <c r="AR67" s="138">
        <f>$C67&amp;I67</f>
      </c>
      <c r="AZ67" s="146">
        <f t="shared" si="2"/>
      </c>
      <c r="BA67" s="144">
        <f>IF(F67="",1,1)</f>
        <v>1</v>
      </c>
      <c r="BB67" s="145">
        <f>IF(G67="","",1)</f>
      </c>
    </row>
    <row r="68" spans="2:54" ht="27" customHeight="1">
      <c r="B68" s="237"/>
      <c r="C68" s="202"/>
      <c r="D68" s="250"/>
      <c r="E68" s="96"/>
      <c r="F68" s="202"/>
      <c r="G68" s="97"/>
      <c r="H68" s="97"/>
      <c r="I68" s="194"/>
      <c r="K68" s="14"/>
      <c r="L68" s="15"/>
      <c r="M68" s="15"/>
      <c r="N68" s="16"/>
      <c r="O68" s="16"/>
      <c r="R68" s="122"/>
      <c r="S68" s="122"/>
      <c r="T68" s="122"/>
      <c r="U68" s="122"/>
      <c r="V68" s="122"/>
      <c r="W68" s="130"/>
      <c r="X68" s="108"/>
      <c r="AC68" s="172"/>
      <c r="AD68" s="172"/>
      <c r="AE68" s="172"/>
      <c r="AF68" s="172"/>
      <c r="AG68" s="172"/>
      <c r="AH68" s="172"/>
      <c r="AI68" s="172"/>
      <c r="AK68" s="116"/>
      <c r="AP68" s="139"/>
      <c r="AQ68" s="139"/>
      <c r="AR68" s="139"/>
      <c r="AZ68" s="146">
        <f t="shared" si="2"/>
      </c>
      <c r="BA68" s="147">
        <f>IF(AND(BB67=1,AZ68=""),1,"")</f>
      </c>
      <c r="BB68" s="147">
        <f>IF(AND(BB67=1,BA67=""),1,"")</f>
      </c>
    </row>
    <row r="69" spans="2:54" ht="27" customHeight="1">
      <c r="B69" s="236">
        <f>IF(AE69&lt;1,28,"ﾅﾝﾊﾞｰｶｰﾄﾞが重複しています")</f>
        <v>28</v>
      </c>
      <c r="C69" s="202"/>
      <c r="D69" s="250"/>
      <c r="E69" s="96"/>
      <c r="F69" s="202"/>
      <c r="G69" s="97"/>
      <c r="H69" s="97"/>
      <c r="I69" s="194"/>
      <c r="K69" s="14"/>
      <c r="L69" s="15"/>
      <c r="M69" s="15"/>
      <c r="N69" s="16"/>
      <c r="O69" s="16"/>
      <c r="P69">
        <f>IF($B$4="","",IF($B$4="中学",$B$4&amp;C69,IF($B$4="高校",$B$4&amp;C69,C69)))</f>
      </c>
      <c r="Q69" s="1">
        <f>COUNTA(G69,H69,I69)</f>
        <v>0</v>
      </c>
      <c r="R69" s="122"/>
      <c r="S69" s="122"/>
      <c r="T69" s="123"/>
      <c r="U69" s="123"/>
      <c r="V69" s="123"/>
      <c r="W69" s="130"/>
      <c r="X69" s="108"/>
      <c r="AC69" s="171">
        <f>IF(D69="","",C69&amp;D69)</f>
      </c>
      <c r="AD69" s="171">
        <f>IF(AC69="",1,AC69)</f>
        <v>1</v>
      </c>
      <c r="AE69" s="171">
        <f>IF(ISERROR(VLOOKUP(AD69,$AC$13:AC68,1,FALSE)),0,VLOOKUP(AD69,$AC$13:AC68,1,FALSE))</f>
        <v>0</v>
      </c>
      <c r="AF69" s="171">
        <f>D69&amp;E69</f>
      </c>
      <c r="AG69" s="171">
        <f>IF(AF69="",1,AF69)</f>
        <v>1</v>
      </c>
      <c r="AH69" s="171">
        <f>C69&amp;D69&amp;E69</f>
      </c>
      <c r="AI69" s="171">
        <f>IF(AH69="",1,AH69)</f>
        <v>1</v>
      </c>
      <c r="AJ69" s="92">
        <f>IF(AD69=AE69,1,"")</f>
      </c>
      <c r="AK69" s="116">
        <f>C69</f>
        <v>0</v>
      </c>
      <c r="AL69" s="92">
        <f>AK69</f>
        <v>0</v>
      </c>
      <c r="AM69" s="92">
        <f>AL69</f>
        <v>0</v>
      </c>
      <c r="AP69" s="138">
        <f>C69&amp;G69</f>
      </c>
      <c r="AQ69" s="138">
        <f>$C69&amp;H69</f>
      </c>
      <c r="AR69" s="138">
        <f>$C69&amp;I69</f>
      </c>
      <c r="AZ69" s="146">
        <f t="shared" si="2"/>
      </c>
      <c r="BA69" s="144">
        <f>IF(F69="",1,1)</f>
        <v>1</v>
      </c>
      <c r="BB69" s="145">
        <f>IF(G69="","",1)</f>
      </c>
    </row>
    <row r="70" spans="2:54" ht="27" customHeight="1">
      <c r="B70" s="237"/>
      <c r="C70" s="202"/>
      <c r="D70" s="250"/>
      <c r="E70" s="96"/>
      <c r="F70" s="202"/>
      <c r="G70" s="97"/>
      <c r="H70" s="97"/>
      <c r="I70" s="194"/>
      <c r="K70" s="14"/>
      <c r="L70" s="15"/>
      <c r="M70" s="15"/>
      <c r="N70" s="16"/>
      <c r="O70" s="16"/>
      <c r="R70" s="122"/>
      <c r="S70" s="122"/>
      <c r="T70" s="122"/>
      <c r="U70" s="123"/>
      <c r="V70" s="123"/>
      <c r="W70" s="130"/>
      <c r="X70" s="108"/>
      <c r="AC70" s="172"/>
      <c r="AD70" s="172"/>
      <c r="AE70" s="172"/>
      <c r="AF70" s="172"/>
      <c r="AG70" s="172"/>
      <c r="AH70" s="172"/>
      <c r="AI70" s="172"/>
      <c r="AK70" s="116"/>
      <c r="AP70" s="139"/>
      <c r="AQ70" s="139"/>
      <c r="AR70" s="139"/>
      <c r="AZ70" s="146">
        <f t="shared" si="2"/>
      </c>
      <c r="BA70" s="147">
        <f>IF(AND(BB69=1,AZ70=""),1,"")</f>
      </c>
      <c r="BB70" s="147">
        <f>IF(AND(BB69=1,BA69=""),1,"")</f>
      </c>
    </row>
    <row r="71" spans="2:54" ht="27" customHeight="1">
      <c r="B71" s="236">
        <f>IF(AE71&lt;1,29,"ﾅﾝﾊﾞｰｶｰﾄﾞが重複しています")</f>
        <v>29</v>
      </c>
      <c r="C71" s="202"/>
      <c r="D71" s="250"/>
      <c r="E71" s="96"/>
      <c r="F71" s="202"/>
      <c r="G71" s="97"/>
      <c r="H71" s="97"/>
      <c r="I71" s="194"/>
      <c r="K71" s="14"/>
      <c r="L71" s="15"/>
      <c r="M71" s="15"/>
      <c r="N71" s="16"/>
      <c r="O71" s="16"/>
      <c r="P71">
        <f>IF($B$4="","",IF($B$4="中学",$B$4&amp;C71,IF($B$4="高校",$B$4&amp;C71,C71)))</f>
      </c>
      <c r="Q71" s="1">
        <f>COUNTA(G71,H71,I71)</f>
        <v>0</v>
      </c>
      <c r="R71" s="122"/>
      <c r="S71" s="122"/>
      <c r="T71" s="122"/>
      <c r="U71" s="123"/>
      <c r="V71" s="123"/>
      <c r="W71" s="130"/>
      <c r="X71" s="108"/>
      <c r="AC71" s="171">
        <f>IF(D71="","",C71&amp;D71)</f>
      </c>
      <c r="AD71" s="171">
        <f>IF(AC71="",1,AC71)</f>
        <v>1</v>
      </c>
      <c r="AE71" s="171">
        <f>IF(ISERROR(VLOOKUP(AD71,$AC$13:AC70,1,FALSE)),0,VLOOKUP(AD71,$AC$13:AC70,1,FALSE))</f>
        <v>0</v>
      </c>
      <c r="AF71" s="171">
        <f>D71&amp;E71</f>
      </c>
      <c r="AG71" s="171">
        <f>IF(AF71="",1,AF71)</f>
        <v>1</v>
      </c>
      <c r="AH71" s="171">
        <f>C71&amp;D71&amp;E71</f>
      </c>
      <c r="AI71" s="171">
        <f>IF(AH71="",1,AH71)</f>
        <v>1</v>
      </c>
      <c r="AJ71" s="92">
        <f>IF(AD71=AE71,1,"")</f>
      </c>
      <c r="AK71" s="116">
        <f>C71</f>
        <v>0</v>
      </c>
      <c r="AL71" s="92">
        <f>AK71</f>
        <v>0</v>
      </c>
      <c r="AM71" s="92">
        <f>AL71</f>
        <v>0</v>
      </c>
      <c r="AP71" s="138">
        <f>C71&amp;G71</f>
      </c>
      <c r="AQ71" s="138">
        <f>$C71&amp;H71</f>
      </c>
      <c r="AR71" s="138">
        <f>$C71&amp;I71</f>
      </c>
      <c r="AZ71" s="146">
        <f t="shared" si="2"/>
      </c>
      <c r="BA71" s="144">
        <f>IF(F71="",1,1)</f>
        <v>1</v>
      </c>
      <c r="BB71" s="145">
        <f>IF(G71="","",1)</f>
      </c>
    </row>
    <row r="72" spans="2:54" ht="27" customHeight="1">
      <c r="B72" s="237"/>
      <c r="C72" s="202"/>
      <c r="D72" s="250"/>
      <c r="E72" s="96"/>
      <c r="F72" s="202"/>
      <c r="G72" s="97"/>
      <c r="H72" s="97"/>
      <c r="I72" s="194"/>
      <c r="K72" s="14"/>
      <c r="L72" s="15"/>
      <c r="M72" s="15"/>
      <c r="N72" s="16"/>
      <c r="O72" s="16"/>
      <c r="R72" s="122"/>
      <c r="S72" s="122"/>
      <c r="T72" s="122"/>
      <c r="U72" s="123"/>
      <c r="V72" s="123"/>
      <c r="W72" s="130"/>
      <c r="X72" s="108"/>
      <c r="AC72" s="172"/>
      <c r="AD72" s="172"/>
      <c r="AE72" s="172"/>
      <c r="AF72" s="172"/>
      <c r="AG72" s="172"/>
      <c r="AH72" s="172"/>
      <c r="AI72" s="172"/>
      <c r="AK72" s="116"/>
      <c r="AP72" s="139"/>
      <c r="AQ72" s="139"/>
      <c r="AR72" s="139"/>
      <c r="AZ72" s="146">
        <f t="shared" si="2"/>
      </c>
      <c r="BA72" s="147">
        <f>IF(AND(BB71=1,AZ72=""),1,"")</f>
      </c>
      <c r="BB72" s="147">
        <f>IF(AND(BB71=1,BA71=""),1,"")</f>
      </c>
    </row>
    <row r="73" spans="2:54" ht="27" customHeight="1" thickBot="1">
      <c r="B73" s="249">
        <f>IF(AE73&lt;1,30,"ﾅﾝﾊﾞｰｶｰﾄﾞが重複しています")</f>
        <v>30</v>
      </c>
      <c r="C73" s="202"/>
      <c r="D73" s="250"/>
      <c r="E73" s="96"/>
      <c r="F73" s="202"/>
      <c r="G73" s="97"/>
      <c r="H73" s="97"/>
      <c r="I73" s="194"/>
      <c r="K73" s="14"/>
      <c r="L73" s="15"/>
      <c r="M73" s="15"/>
      <c r="N73" s="15"/>
      <c r="O73" s="15"/>
      <c r="P73">
        <f>IF($B$4="","",IF($B$4="中学",$B$4&amp;C73,IF($B$4="高校",$B$4&amp;C73,C73)))</f>
      </c>
      <c r="Q73" s="1">
        <f>COUNTA(G73,H73,I73)</f>
        <v>0</v>
      </c>
      <c r="R73" s="123"/>
      <c r="S73" s="123"/>
      <c r="T73" s="122"/>
      <c r="U73" s="123"/>
      <c r="V73" s="123"/>
      <c r="W73" s="130"/>
      <c r="X73" s="108"/>
      <c r="AC73" s="171">
        <f>IF(D73="","",C73&amp;D73)</f>
      </c>
      <c r="AD73" s="171">
        <f>IF(AC73="",1,AC73)</f>
        <v>1</v>
      </c>
      <c r="AE73" s="171">
        <f>IF(ISERROR(VLOOKUP(AD73,$AC$13:AC72,1,FALSE)),0,VLOOKUP(AD73,$AC$13:AC72,1,FALSE))</f>
        <v>0</v>
      </c>
      <c r="AF73" s="171">
        <f>D73&amp;E73</f>
      </c>
      <c r="AG73" s="171">
        <f>IF(AF73="",1,AF73)</f>
        <v>1</v>
      </c>
      <c r="AH73" s="171">
        <f>C73&amp;D73&amp;E73</f>
      </c>
      <c r="AI73" s="171">
        <f>IF(AH73="",1,AH73)</f>
        <v>1</v>
      </c>
      <c r="AJ73" s="92">
        <f>IF(AD73=AE73,1,"")</f>
      </c>
      <c r="AK73" s="116">
        <f>C73</f>
        <v>0</v>
      </c>
      <c r="AL73" s="92">
        <f>AK73</f>
        <v>0</v>
      </c>
      <c r="AM73" s="92">
        <f>AL73</f>
        <v>0</v>
      </c>
      <c r="AP73" s="138">
        <f>C73&amp;G73</f>
      </c>
      <c r="AQ73" s="138">
        <f>$C73&amp;H73</f>
      </c>
      <c r="AR73" s="138">
        <f>$C73&amp;I73</f>
      </c>
      <c r="AZ73" s="146">
        <f t="shared" si="2"/>
      </c>
      <c r="BA73" s="144">
        <f>IF(F73="",1,1)</f>
        <v>1</v>
      </c>
      <c r="BB73" s="145">
        <f>IF(G73="","",1)</f>
      </c>
    </row>
    <row r="74" spans="2:54" ht="27" customHeight="1" thickBot="1">
      <c r="B74" s="246"/>
      <c r="C74" s="203"/>
      <c r="D74" s="251"/>
      <c r="E74" s="98"/>
      <c r="F74" s="203"/>
      <c r="G74" s="137"/>
      <c r="H74" s="137"/>
      <c r="I74" s="195"/>
      <c r="K74" s="14"/>
      <c r="L74" s="15"/>
      <c r="M74" s="15"/>
      <c r="N74" s="15"/>
      <c r="O74" s="15"/>
      <c r="R74" s="123"/>
      <c r="S74" s="123"/>
      <c r="T74" s="122"/>
      <c r="U74" s="123"/>
      <c r="V74" s="123"/>
      <c r="W74" s="130"/>
      <c r="X74" s="108"/>
      <c r="AC74" s="172"/>
      <c r="AD74" s="172"/>
      <c r="AE74" s="172"/>
      <c r="AF74" s="172"/>
      <c r="AG74" s="172"/>
      <c r="AH74" s="172"/>
      <c r="AI74" s="172"/>
      <c r="AK74" s="116"/>
      <c r="AP74" s="139"/>
      <c r="AQ74" s="139"/>
      <c r="AR74" s="139"/>
      <c r="AZ74" s="146">
        <f t="shared" si="2"/>
      </c>
      <c r="BA74" s="147">
        <f>IF(AND(BB73=1,AZ74=""),1,"")</f>
      </c>
      <c r="BB74" s="147">
        <f>IF(AND(BB73=1,BA73=""),1,"")</f>
      </c>
    </row>
    <row r="75" spans="1:54" ht="27" customHeight="1">
      <c r="A75" s="40">
        <f>COUNTA(E75,E77,E79,E81,E83,E85,E87,E89,E91,E93)</f>
        <v>0</v>
      </c>
      <c r="B75" s="236">
        <f>IF(AE75&lt;1,31,"ﾅﾝﾊﾞｰｶｰﾄﾞが重複しています")</f>
        <v>31</v>
      </c>
      <c r="C75" s="248"/>
      <c r="D75" s="252"/>
      <c r="E75" s="99"/>
      <c r="F75" s="204"/>
      <c r="G75" s="156"/>
      <c r="H75" s="156"/>
      <c r="I75" s="196"/>
      <c r="K75" s="14"/>
      <c r="L75" s="15"/>
      <c r="M75" s="15"/>
      <c r="N75" s="16"/>
      <c r="O75" s="16"/>
      <c r="P75">
        <f>IF($B$4="","",IF($B$4="中学",$B$4&amp;C75,IF($B$4="高校",$B$4&amp;C75,C75)))</f>
      </c>
      <c r="Q75" s="1">
        <f>COUNTA(G75,H75,I75)</f>
        <v>0</v>
      </c>
      <c r="R75" s="122"/>
      <c r="S75" s="122"/>
      <c r="T75" s="122"/>
      <c r="U75" s="123"/>
      <c r="V75" s="123"/>
      <c r="W75" s="130"/>
      <c r="X75" s="108"/>
      <c r="AC75" s="171">
        <f>IF(D75="","",C75&amp;D75)</f>
      </c>
      <c r="AD75" s="171">
        <f>IF(AC75="",1,AC75)</f>
        <v>1</v>
      </c>
      <c r="AE75" s="171">
        <f>IF(ISERROR(VLOOKUP(AD75,$AC$13:AC74,1,FALSE)),0,VLOOKUP(AD75,$AC$13:AC74,1,FALSE))</f>
        <v>0</v>
      </c>
      <c r="AF75" s="171">
        <f>D75&amp;E75</f>
      </c>
      <c r="AG75" s="171">
        <f>IF(AF75="",1,AF75)</f>
        <v>1</v>
      </c>
      <c r="AH75" s="171">
        <f>C75&amp;D75&amp;E75</f>
      </c>
      <c r="AI75" s="171">
        <f>IF(AH75="",1,AH75)</f>
        <v>1</v>
      </c>
      <c r="AJ75" s="92">
        <f>IF(AD75=AE75,1,"")</f>
      </c>
      <c r="AK75" s="116">
        <f>C75</f>
        <v>0</v>
      </c>
      <c r="AL75" s="92">
        <f>AK75</f>
        <v>0</v>
      </c>
      <c r="AM75" s="92">
        <f>AL75</f>
        <v>0</v>
      </c>
      <c r="AP75" s="138">
        <f>C75&amp;G75</f>
      </c>
      <c r="AQ75" s="138">
        <f>$C75&amp;H75</f>
      </c>
      <c r="AR75" s="138">
        <f>$C75&amp;I75</f>
      </c>
      <c r="AZ75" s="146">
        <f t="shared" si="2"/>
      </c>
      <c r="BA75" s="144">
        <f>IF(F75="",1,1)</f>
        <v>1</v>
      </c>
      <c r="BB75" s="145">
        <f>IF(G75="","",1)</f>
      </c>
    </row>
    <row r="76" spans="1:54" ht="27" customHeight="1">
      <c r="A76" s="49">
        <f>COUNTA(G75,G77,G79,G81,G83,G85,G87,G89,G91,G93)</f>
        <v>0</v>
      </c>
      <c r="B76" s="237"/>
      <c r="C76" s="202"/>
      <c r="D76" s="250"/>
      <c r="E76" s="96"/>
      <c r="F76" s="202"/>
      <c r="G76" s="97"/>
      <c r="H76" s="97"/>
      <c r="I76" s="194"/>
      <c r="K76" s="14"/>
      <c r="L76" s="15"/>
      <c r="M76" s="15"/>
      <c r="N76" s="16"/>
      <c r="O76" s="16"/>
      <c r="R76" s="122"/>
      <c r="S76" s="122"/>
      <c r="T76" s="122"/>
      <c r="U76" s="123"/>
      <c r="V76" s="123"/>
      <c r="W76" s="130"/>
      <c r="X76" s="108"/>
      <c r="AC76" s="172"/>
      <c r="AD76" s="172"/>
      <c r="AE76" s="172"/>
      <c r="AF76" s="172"/>
      <c r="AG76" s="172"/>
      <c r="AH76" s="172"/>
      <c r="AI76" s="172"/>
      <c r="AK76" s="116"/>
      <c r="AP76" s="139"/>
      <c r="AQ76" s="139"/>
      <c r="AR76" s="139"/>
      <c r="AZ76" s="146">
        <f t="shared" si="2"/>
      </c>
      <c r="BA76" s="147">
        <f>IF(AND(BB75=1,AZ76=""),1,"")</f>
      </c>
      <c r="BB76" s="147">
        <f>IF(AND(BB75=1,BA75=""),1,"")</f>
      </c>
    </row>
    <row r="77" spans="2:54" ht="27" customHeight="1">
      <c r="B77" s="236">
        <f>IF(AE77&lt;1,32,"ﾅﾝﾊﾞｰｶｰﾄﾞが重複しています")</f>
        <v>32</v>
      </c>
      <c r="C77" s="202"/>
      <c r="D77" s="250"/>
      <c r="E77" s="96"/>
      <c r="F77" s="202"/>
      <c r="G77" s="97"/>
      <c r="H77" s="97"/>
      <c r="I77" s="194"/>
      <c r="K77" s="14"/>
      <c r="L77" s="16"/>
      <c r="M77" s="16"/>
      <c r="N77" s="16"/>
      <c r="O77" s="16"/>
      <c r="P77">
        <f>IF($B$4="","",IF($B$4="中学",$B$4&amp;C77,IF($B$4="高校",$B$4&amp;C77,C77)))</f>
      </c>
      <c r="Q77" s="1">
        <f>COUNTA(G77,H77,I77)</f>
        <v>0</v>
      </c>
      <c r="R77" s="122"/>
      <c r="S77" s="122"/>
      <c r="T77" s="123"/>
      <c r="U77" s="122"/>
      <c r="V77" s="122"/>
      <c r="W77" s="131"/>
      <c r="X77" s="108"/>
      <c r="AC77" s="171">
        <f>IF(D77="","",C77&amp;D77)</f>
      </c>
      <c r="AD77" s="171">
        <f>IF(AC77="",1,AC77)</f>
        <v>1</v>
      </c>
      <c r="AE77" s="171">
        <f>IF(ISERROR(VLOOKUP(AD77,$AC$13:AC76,1,FALSE)),0,VLOOKUP(AD77,$AC$13:AC76,1,FALSE))</f>
        <v>0</v>
      </c>
      <c r="AF77" s="171">
        <f>D77&amp;E77</f>
      </c>
      <c r="AG77" s="171">
        <f>IF(AF77="",1,AF77)</f>
        <v>1</v>
      </c>
      <c r="AH77" s="171">
        <f>C77&amp;D77&amp;E77</f>
      </c>
      <c r="AI77" s="171">
        <f>IF(AH77="",1,AH77)</f>
        <v>1</v>
      </c>
      <c r="AJ77" s="92">
        <f>IF(AD77=AE77,1,"")</f>
      </c>
      <c r="AK77" s="116">
        <f>C77</f>
        <v>0</v>
      </c>
      <c r="AL77" s="92">
        <f>AK77</f>
        <v>0</v>
      </c>
      <c r="AM77" s="92">
        <f>AL77</f>
        <v>0</v>
      </c>
      <c r="AP77" s="138">
        <f>C77&amp;G77</f>
      </c>
      <c r="AQ77" s="138">
        <f>$C77&amp;H77</f>
      </c>
      <c r="AR77" s="138">
        <f>$C77&amp;I77</f>
      </c>
      <c r="AZ77" s="146">
        <f t="shared" si="2"/>
      </c>
      <c r="BA77" s="144">
        <f>IF(F77="",1,1)</f>
        <v>1</v>
      </c>
      <c r="BB77" s="145">
        <f>IF(G77="","",1)</f>
      </c>
    </row>
    <row r="78" spans="2:54" ht="27" customHeight="1">
      <c r="B78" s="237"/>
      <c r="C78" s="202"/>
      <c r="D78" s="250"/>
      <c r="E78" s="96"/>
      <c r="F78" s="202"/>
      <c r="G78" s="97"/>
      <c r="H78" s="97"/>
      <c r="I78" s="194"/>
      <c r="K78" s="14"/>
      <c r="L78" s="15"/>
      <c r="M78" s="15"/>
      <c r="N78" s="16"/>
      <c r="O78" s="16"/>
      <c r="R78" s="122"/>
      <c r="S78" s="122"/>
      <c r="T78" s="122"/>
      <c r="U78" s="123"/>
      <c r="V78" s="123"/>
      <c r="W78" s="130"/>
      <c r="X78" s="108"/>
      <c r="AC78" s="172"/>
      <c r="AD78" s="172"/>
      <c r="AE78" s="172"/>
      <c r="AF78" s="172"/>
      <c r="AG78" s="172"/>
      <c r="AH78" s="172"/>
      <c r="AI78" s="172"/>
      <c r="AK78" s="116"/>
      <c r="AP78" s="139"/>
      <c r="AQ78" s="139"/>
      <c r="AR78" s="139"/>
      <c r="AZ78" s="146">
        <f t="shared" si="2"/>
      </c>
      <c r="BA78" s="147">
        <f>IF(AND(BB77=1,AZ78=""),1,"")</f>
      </c>
      <c r="BB78" s="147">
        <f>IF(AND(BB77=1,BA77=""),1,"")</f>
      </c>
    </row>
    <row r="79" spans="2:54" ht="27" customHeight="1">
      <c r="B79" s="236">
        <f>IF(AE79&lt;1,33,"ﾅﾝﾊﾞｰｶｰﾄﾞが重複しています")</f>
        <v>33</v>
      </c>
      <c r="C79" s="202"/>
      <c r="D79" s="250"/>
      <c r="E79" s="96"/>
      <c r="F79" s="202"/>
      <c r="G79" s="97"/>
      <c r="H79" s="97"/>
      <c r="I79" s="194"/>
      <c r="K79" s="14"/>
      <c r="L79" s="16"/>
      <c r="M79" s="16"/>
      <c r="N79" s="16"/>
      <c r="O79" s="16"/>
      <c r="P79">
        <f>IF($B$4="","",IF($B$4="中学",$B$4&amp;C79,IF($B$4="高校",$B$4&amp;C79,C79)))</f>
      </c>
      <c r="Q79" s="1">
        <f>COUNTA(G79,H79,I79)</f>
        <v>0</v>
      </c>
      <c r="R79" s="122"/>
      <c r="S79" s="122"/>
      <c r="T79" s="122"/>
      <c r="U79" s="123"/>
      <c r="V79" s="123"/>
      <c r="W79" s="130"/>
      <c r="X79" s="108"/>
      <c r="AC79" s="171">
        <f>IF(D79="","",C79&amp;D79)</f>
      </c>
      <c r="AD79" s="171">
        <f>IF(AC79="",1,AC79)</f>
        <v>1</v>
      </c>
      <c r="AE79" s="171">
        <f>IF(ISERROR(VLOOKUP(AD79,$AC$13:AC78,1,FALSE)),0,VLOOKUP(AD79,$AC$13:AC78,1,FALSE))</f>
        <v>0</v>
      </c>
      <c r="AF79" s="171">
        <f>D79&amp;E79</f>
      </c>
      <c r="AG79" s="171">
        <f>IF(AF79="",1,AF79)</f>
        <v>1</v>
      </c>
      <c r="AH79" s="171">
        <f>C79&amp;D79&amp;E79</f>
      </c>
      <c r="AI79" s="171">
        <f>IF(AH79="",1,AH79)</f>
        <v>1</v>
      </c>
      <c r="AJ79" s="92">
        <f>IF(AD79=AE79,1,"")</f>
      </c>
      <c r="AK79" s="116">
        <f>C79</f>
        <v>0</v>
      </c>
      <c r="AL79" s="92">
        <f>AK79</f>
        <v>0</v>
      </c>
      <c r="AM79" s="92">
        <f>AL79</f>
        <v>0</v>
      </c>
      <c r="AP79" s="138">
        <f>C79&amp;G79</f>
      </c>
      <c r="AQ79" s="138">
        <f>$C79&amp;H79</f>
      </c>
      <c r="AR79" s="138">
        <f>$C79&amp;I79</f>
      </c>
      <c r="AZ79" s="146">
        <f aca="true" t="shared" si="3" ref="AZ79:AZ114">IF(E79="","",1)</f>
      </c>
      <c r="BA79" s="144">
        <f>IF(F79="",1,1)</f>
        <v>1</v>
      </c>
      <c r="BB79" s="145">
        <f>IF(G79="","",1)</f>
      </c>
    </row>
    <row r="80" spans="2:54" ht="27" customHeight="1">
      <c r="B80" s="237"/>
      <c r="C80" s="202"/>
      <c r="D80" s="250"/>
      <c r="E80" s="96"/>
      <c r="F80" s="202"/>
      <c r="G80" s="97"/>
      <c r="H80" s="97"/>
      <c r="I80" s="194"/>
      <c r="K80" s="14"/>
      <c r="L80" s="15"/>
      <c r="M80" s="15"/>
      <c r="N80" s="16"/>
      <c r="O80" s="16"/>
      <c r="R80" s="122"/>
      <c r="S80" s="122"/>
      <c r="T80" s="122"/>
      <c r="U80" s="122"/>
      <c r="V80" s="122"/>
      <c r="W80" s="130"/>
      <c r="X80" s="108"/>
      <c r="AC80" s="172"/>
      <c r="AD80" s="172"/>
      <c r="AE80" s="172"/>
      <c r="AF80" s="172"/>
      <c r="AG80" s="172"/>
      <c r="AH80" s="172"/>
      <c r="AI80" s="172"/>
      <c r="AK80" s="116"/>
      <c r="AP80" s="139"/>
      <c r="AQ80" s="139"/>
      <c r="AR80" s="139"/>
      <c r="AZ80" s="146">
        <f t="shared" si="3"/>
      </c>
      <c r="BA80" s="147">
        <f>IF(AND(BB79=1,AZ80=""),1,"")</f>
      </c>
      <c r="BB80" s="147">
        <f>IF(AND(BB79=1,BA79=""),1,"")</f>
      </c>
    </row>
    <row r="81" spans="2:54" ht="27" customHeight="1">
      <c r="B81" s="236">
        <f>IF(AE81&lt;1,34,"ﾅﾝﾊﾞｰｶｰﾄﾞが重複しています")</f>
        <v>34</v>
      </c>
      <c r="C81" s="202"/>
      <c r="D81" s="250"/>
      <c r="E81" s="96"/>
      <c r="F81" s="202"/>
      <c r="G81" s="97"/>
      <c r="H81" s="97"/>
      <c r="I81" s="194"/>
      <c r="K81" s="14"/>
      <c r="L81" s="16"/>
      <c r="M81" s="16"/>
      <c r="N81" s="16"/>
      <c r="O81" s="16"/>
      <c r="P81">
        <f>IF($B$4="","",IF($B$4="中学",$B$4&amp;C81,IF($B$4="高校",$B$4&amp;C81,C81)))</f>
      </c>
      <c r="Q81" s="1">
        <f>COUNTA(G81,H81,I81)</f>
        <v>0</v>
      </c>
      <c r="R81" s="122"/>
      <c r="S81" s="122"/>
      <c r="T81" s="122"/>
      <c r="U81" s="123"/>
      <c r="V81" s="123"/>
      <c r="W81" s="130"/>
      <c r="X81" s="108"/>
      <c r="AC81" s="171">
        <f>IF(D81="","",C81&amp;D81)</f>
      </c>
      <c r="AD81" s="171">
        <f>IF(AC81="",1,AC81)</f>
        <v>1</v>
      </c>
      <c r="AE81" s="171">
        <f>IF(ISERROR(VLOOKUP(AD81,$AC$13:AC80,1,FALSE)),0,VLOOKUP(AD81,$AC$13:AC80,1,FALSE))</f>
        <v>0</v>
      </c>
      <c r="AF81" s="171">
        <f>D81&amp;E81</f>
      </c>
      <c r="AG81" s="171">
        <f>IF(AF81="",1,AF81)</f>
        <v>1</v>
      </c>
      <c r="AH81" s="171">
        <f>C81&amp;D81&amp;E81</f>
      </c>
      <c r="AI81" s="171">
        <f>IF(AH81="",1,AH81)</f>
        <v>1</v>
      </c>
      <c r="AJ81" s="92">
        <f>IF(AD81=AE81,1,"")</f>
      </c>
      <c r="AK81" s="116">
        <f>C81</f>
        <v>0</v>
      </c>
      <c r="AL81" s="92">
        <f>AK81</f>
        <v>0</v>
      </c>
      <c r="AM81" s="92">
        <f>AL81</f>
        <v>0</v>
      </c>
      <c r="AP81" s="138">
        <f>C81&amp;G81</f>
      </c>
      <c r="AQ81" s="138">
        <f>$C81&amp;H81</f>
      </c>
      <c r="AR81" s="138">
        <f>$C81&amp;I81</f>
      </c>
      <c r="AZ81" s="146">
        <f t="shared" si="3"/>
      </c>
      <c r="BA81" s="144">
        <f>IF(F81="",1,1)</f>
        <v>1</v>
      </c>
      <c r="BB81" s="145">
        <f>IF(G81="","",1)</f>
      </c>
    </row>
    <row r="82" spans="2:54" ht="27" customHeight="1">
      <c r="B82" s="237"/>
      <c r="C82" s="202"/>
      <c r="D82" s="250"/>
      <c r="E82" s="96"/>
      <c r="F82" s="202"/>
      <c r="G82" s="97"/>
      <c r="H82" s="97"/>
      <c r="I82" s="194"/>
      <c r="K82" s="14"/>
      <c r="L82" s="16"/>
      <c r="M82" s="16"/>
      <c r="N82" s="16"/>
      <c r="O82" s="16"/>
      <c r="R82" s="122"/>
      <c r="S82" s="122"/>
      <c r="T82" s="122"/>
      <c r="U82" s="123"/>
      <c r="V82" s="123"/>
      <c r="W82" s="130"/>
      <c r="X82" s="108"/>
      <c r="AC82" s="172"/>
      <c r="AD82" s="172"/>
      <c r="AE82" s="172"/>
      <c r="AF82" s="172"/>
      <c r="AG82" s="172"/>
      <c r="AH82" s="172"/>
      <c r="AI82" s="172"/>
      <c r="AK82" s="116"/>
      <c r="AP82" s="139"/>
      <c r="AQ82" s="139"/>
      <c r="AR82" s="139"/>
      <c r="AZ82" s="146">
        <f t="shared" si="3"/>
      </c>
      <c r="BA82" s="147">
        <f>IF(AND(BB81=1,AZ82=""),1,"")</f>
      </c>
      <c r="BB82" s="147">
        <f>IF(AND(BB81=1,BA81=""),1,"")</f>
      </c>
    </row>
    <row r="83" spans="2:54" ht="27" customHeight="1">
      <c r="B83" s="236">
        <f>IF(AE83&lt;1,35,"ﾅﾝﾊﾞｰｶｰﾄﾞが重複しています")</f>
        <v>35</v>
      </c>
      <c r="C83" s="202"/>
      <c r="D83" s="250"/>
      <c r="E83" s="96"/>
      <c r="F83" s="202"/>
      <c r="G83" s="97"/>
      <c r="H83" s="97"/>
      <c r="I83" s="194"/>
      <c r="K83" s="14"/>
      <c r="L83" s="15"/>
      <c r="M83" s="15"/>
      <c r="N83" s="16"/>
      <c r="O83" s="16"/>
      <c r="P83">
        <f>IF($B$4="","",IF($B$4="中学",$B$4&amp;C83,IF($B$4="高校",$B$4&amp;C83,C83)))</f>
      </c>
      <c r="Q83" s="1">
        <f>COUNTA(G83,H83,I83)</f>
        <v>0</v>
      </c>
      <c r="R83" s="122"/>
      <c r="S83" s="122"/>
      <c r="T83" s="122"/>
      <c r="U83" s="122"/>
      <c r="V83" s="122"/>
      <c r="W83" s="130"/>
      <c r="X83" s="108"/>
      <c r="AC83" s="171">
        <f>IF(D83="","",C83&amp;D83)</f>
      </c>
      <c r="AD83" s="171">
        <f>IF(AC83="",1,AC83)</f>
        <v>1</v>
      </c>
      <c r="AE83" s="171">
        <f>IF(ISERROR(VLOOKUP(AD83,$AC$13:AC82,1,FALSE)),0,VLOOKUP(AD83,$AC$13:AC82,1,FALSE))</f>
        <v>0</v>
      </c>
      <c r="AF83" s="171">
        <f>D83&amp;E83</f>
      </c>
      <c r="AG83" s="171">
        <f>IF(AF83="",1,AF83)</f>
        <v>1</v>
      </c>
      <c r="AH83" s="171">
        <f>C83&amp;D83&amp;E83</f>
      </c>
      <c r="AI83" s="171">
        <f>IF(AH83="",1,AH83)</f>
        <v>1</v>
      </c>
      <c r="AJ83" s="92">
        <f>IF(AD83=AE83,1,"")</f>
      </c>
      <c r="AK83" s="116">
        <f>C83</f>
        <v>0</v>
      </c>
      <c r="AL83" s="92">
        <f>AK83</f>
        <v>0</v>
      </c>
      <c r="AM83" s="92">
        <f>AL83</f>
        <v>0</v>
      </c>
      <c r="AP83" s="138">
        <f>C83&amp;G83</f>
      </c>
      <c r="AQ83" s="138">
        <f>$C83&amp;H83</f>
      </c>
      <c r="AR83" s="138">
        <f>$C83&amp;I83</f>
      </c>
      <c r="AZ83" s="146">
        <f t="shared" si="3"/>
      </c>
      <c r="BA83" s="144">
        <f>IF(F83="",1,1)</f>
        <v>1</v>
      </c>
      <c r="BB83" s="145">
        <f>IF(G83="","",1)</f>
      </c>
    </row>
    <row r="84" spans="2:54" ht="27" customHeight="1">
      <c r="B84" s="237"/>
      <c r="C84" s="202"/>
      <c r="D84" s="250"/>
      <c r="E84" s="96"/>
      <c r="F84" s="202"/>
      <c r="G84" s="97"/>
      <c r="H84" s="97"/>
      <c r="I84" s="194"/>
      <c r="K84" s="14"/>
      <c r="L84" s="15"/>
      <c r="M84" s="15"/>
      <c r="N84" s="16"/>
      <c r="O84" s="16"/>
      <c r="R84" s="122"/>
      <c r="S84" s="122"/>
      <c r="T84" s="122"/>
      <c r="U84" s="122"/>
      <c r="V84" s="122"/>
      <c r="W84" s="130"/>
      <c r="X84" s="108"/>
      <c r="AC84" s="172"/>
      <c r="AD84" s="172"/>
      <c r="AE84" s="172"/>
      <c r="AF84" s="172"/>
      <c r="AG84" s="172"/>
      <c r="AH84" s="172"/>
      <c r="AI84" s="172"/>
      <c r="AK84" s="116"/>
      <c r="AP84" s="139"/>
      <c r="AQ84" s="139"/>
      <c r="AR84" s="139"/>
      <c r="AZ84" s="146">
        <f t="shared" si="3"/>
      </c>
      <c r="BA84" s="147">
        <f>IF(AND(BB83=1,AZ84=""),1,"")</f>
      </c>
      <c r="BB84" s="147">
        <f>IF(AND(BB83=1,BA83=""),1,"")</f>
      </c>
    </row>
    <row r="85" spans="2:54" ht="27" customHeight="1">
      <c r="B85" s="236">
        <f>IF(AE85&lt;1,36,"ﾅﾝﾊﾞｰｶｰﾄﾞが重複しています")</f>
        <v>36</v>
      </c>
      <c r="C85" s="202"/>
      <c r="D85" s="250"/>
      <c r="E85" s="96"/>
      <c r="F85" s="202"/>
      <c r="G85" s="97"/>
      <c r="H85" s="97"/>
      <c r="I85" s="194"/>
      <c r="K85" s="17"/>
      <c r="L85" s="15"/>
      <c r="M85" s="15"/>
      <c r="N85" s="16"/>
      <c r="O85" s="16"/>
      <c r="P85">
        <f>IF($B$4="","",IF($B$4="中学",$B$4&amp;C85,IF($B$4="高校",$B$4&amp;C85,C85)))</f>
      </c>
      <c r="Q85" s="1">
        <f>COUNTA(G85,H85,I85)</f>
        <v>0</v>
      </c>
      <c r="R85" s="122"/>
      <c r="S85" s="122"/>
      <c r="T85" s="122"/>
      <c r="U85" s="123"/>
      <c r="V85" s="123"/>
      <c r="W85" s="130"/>
      <c r="X85" s="108"/>
      <c r="AC85" s="171">
        <f>IF(D85="","",C85&amp;D85)</f>
      </c>
      <c r="AD85" s="171">
        <f>IF(AC85="",1,AC85)</f>
        <v>1</v>
      </c>
      <c r="AE85" s="171">
        <f>IF(ISERROR(VLOOKUP(AD85,$AC$13:AC84,1,FALSE)),0,VLOOKUP(AD85,$AC$13:AC84,1,FALSE))</f>
        <v>0</v>
      </c>
      <c r="AF85" s="171">
        <f>D85&amp;E85</f>
      </c>
      <c r="AG85" s="171">
        <f>IF(AF85="",1,AF85)</f>
        <v>1</v>
      </c>
      <c r="AH85" s="171">
        <f>C85&amp;D85&amp;E85</f>
      </c>
      <c r="AI85" s="171">
        <f>IF(AH85="",1,AH85)</f>
        <v>1</v>
      </c>
      <c r="AJ85" s="92">
        <f>IF(AD85=AE85,1,"")</f>
      </c>
      <c r="AK85" s="116">
        <f>C85</f>
        <v>0</v>
      </c>
      <c r="AL85" s="92">
        <f>AK85</f>
        <v>0</v>
      </c>
      <c r="AM85" s="92">
        <f>AL85</f>
        <v>0</v>
      </c>
      <c r="AP85" s="138">
        <f>C85&amp;G85</f>
      </c>
      <c r="AQ85" s="138">
        <f>$C85&amp;H85</f>
      </c>
      <c r="AR85" s="138">
        <f>$C85&amp;I85</f>
      </c>
      <c r="AZ85" s="146">
        <f t="shared" si="3"/>
      </c>
      <c r="BA85" s="144">
        <f>IF(F85="",1,1)</f>
        <v>1</v>
      </c>
      <c r="BB85" s="145">
        <f>IF(G85="","",1)</f>
      </c>
    </row>
    <row r="86" spans="2:54" ht="27" customHeight="1">
      <c r="B86" s="237"/>
      <c r="C86" s="202"/>
      <c r="D86" s="250"/>
      <c r="E86" s="96"/>
      <c r="F86" s="202"/>
      <c r="G86" s="97"/>
      <c r="H86" s="97"/>
      <c r="I86" s="194"/>
      <c r="K86" s="14"/>
      <c r="L86" s="15"/>
      <c r="M86" s="15"/>
      <c r="N86" s="16"/>
      <c r="O86" s="16"/>
      <c r="R86" s="122"/>
      <c r="S86" s="122"/>
      <c r="T86" s="122"/>
      <c r="U86" s="122"/>
      <c r="V86" s="122"/>
      <c r="W86" s="130"/>
      <c r="X86" s="108"/>
      <c r="AC86" s="172"/>
      <c r="AD86" s="172"/>
      <c r="AE86" s="172"/>
      <c r="AF86" s="172"/>
      <c r="AG86" s="172"/>
      <c r="AH86" s="172"/>
      <c r="AI86" s="172"/>
      <c r="AK86" s="116"/>
      <c r="AP86" s="139"/>
      <c r="AQ86" s="139"/>
      <c r="AR86" s="139"/>
      <c r="AZ86" s="146">
        <f t="shared" si="3"/>
      </c>
      <c r="BA86" s="147">
        <f>IF(AND(BB85=1,AZ86=""),1,"")</f>
      </c>
      <c r="BB86" s="147">
        <f>IF(AND(BB85=1,BA85=""),1,"")</f>
      </c>
    </row>
    <row r="87" spans="2:54" ht="27" customHeight="1">
      <c r="B87" s="236">
        <f>IF(AE87&lt;1,37,"ﾅﾝﾊﾞｰｶｰﾄﾞが重複しています")</f>
        <v>37</v>
      </c>
      <c r="C87" s="202"/>
      <c r="D87" s="250"/>
      <c r="E87" s="96"/>
      <c r="F87" s="202"/>
      <c r="G87" s="97"/>
      <c r="H87" s="97"/>
      <c r="I87" s="194"/>
      <c r="K87" s="14"/>
      <c r="L87" s="16"/>
      <c r="M87" s="16"/>
      <c r="N87" s="16"/>
      <c r="O87" s="16"/>
      <c r="P87">
        <f>IF($B$4="","",IF($B$4="中学",$B$4&amp;C87,IF($B$4="高校",$B$4&amp;C87,C87)))</f>
      </c>
      <c r="Q87" s="1">
        <f>COUNTA(G87,H87,I87)</f>
        <v>0</v>
      </c>
      <c r="R87" s="122"/>
      <c r="S87" s="122"/>
      <c r="T87" s="122"/>
      <c r="U87" s="123"/>
      <c r="V87" s="123"/>
      <c r="W87" s="130"/>
      <c r="X87" s="108"/>
      <c r="AC87" s="171">
        <f>IF(D87="","",C87&amp;D87)</f>
      </c>
      <c r="AD87" s="171">
        <f>IF(AC87="",1,AC87)</f>
        <v>1</v>
      </c>
      <c r="AE87" s="171">
        <f>IF(ISERROR(VLOOKUP(AD87,$AC$13:AC86,1,FALSE)),0,VLOOKUP(AD87,$AC$13:AC86,1,FALSE))</f>
        <v>0</v>
      </c>
      <c r="AF87" s="171">
        <f>D87&amp;E87</f>
      </c>
      <c r="AG87" s="171">
        <f>IF(AF87="",1,AF87)</f>
        <v>1</v>
      </c>
      <c r="AH87" s="171">
        <f>C87&amp;D87&amp;E87</f>
      </c>
      <c r="AI87" s="171">
        <f>IF(AH87="",1,AH87)</f>
        <v>1</v>
      </c>
      <c r="AJ87" s="92">
        <f>IF(AD87=AE87,1,"")</f>
      </c>
      <c r="AK87" s="116">
        <f>C87</f>
        <v>0</v>
      </c>
      <c r="AL87" s="92">
        <f>AK87</f>
        <v>0</v>
      </c>
      <c r="AM87" s="92">
        <f>AL87</f>
        <v>0</v>
      </c>
      <c r="AP87" s="138">
        <f>C87&amp;G87</f>
      </c>
      <c r="AQ87" s="138">
        <f>$C87&amp;H87</f>
      </c>
      <c r="AR87" s="138">
        <f>$C87&amp;I87</f>
      </c>
      <c r="AZ87" s="146">
        <f t="shared" si="3"/>
      </c>
      <c r="BA87" s="144">
        <f>IF(F87="",1,1)</f>
        <v>1</v>
      </c>
      <c r="BB87" s="145">
        <f>IF(G87="","",1)</f>
      </c>
    </row>
    <row r="88" spans="2:54" ht="27" customHeight="1">
      <c r="B88" s="237"/>
      <c r="C88" s="202"/>
      <c r="D88" s="250"/>
      <c r="E88" s="96"/>
      <c r="F88" s="202"/>
      <c r="G88" s="97"/>
      <c r="H88" s="97"/>
      <c r="I88" s="194"/>
      <c r="K88" s="14"/>
      <c r="L88" s="15"/>
      <c r="M88" s="15"/>
      <c r="N88" s="16"/>
      <c r="O88" s="16"/>
      <c r="R88" s="122"/>
      <c r="S88" s="122"/>
      <c r="T88" s="122"/>
      <c r="U88" s="122"/>
      <c r="V88" s="122"/>
      <c r="W88" s="130"/>
      <c r="X88" s="108"/>
      <c r="AC88" s="172"/>
      <c r="AD88" s="172"/>
      <c r="AE88" s="172"/>
      <c r="AF88" s="172"/>
      <c r="AG88" s="172"/>
      <c r="AH88" s="172"/>
      <c r="AI88" s="172"/>
      <c r="AK88" s="116"/>
      <c r="AP88" s="139"/>
      <c r="AQ88" s="139"/>
      <c r="AR88" s="139"/>
      <c r="AZ88" s="146">
        <f t="shared" si="3"/>
      </c>
      <c r="BA88" s="147">
        <f>IF(AND(BB87=1,AZ88=""),1,"")</f>
      </c>
      <c r="BB88" s="147">
        <f>IF(AND(BB87=1,BA87=""),1,"")</f>
      </c>
    </row>
    <row r="89" spans="2:54" ht="27" customHeight="1">
      <c r="B89" s="236">
        <f>IF(AE89&lt;1,38,"ﾅﾝﾊﾞｰｶｰﾄﾞが重複しています")</f>
        <v>38</v>
      </c>
      <c r="C89" s="202"/>
      <c r="D89" s="250"/>
      <c r="E89" s="96"/>
      <c r="F89" s="202"/>
      <c r="G89" s="97"/>
      <c r="H89" s="97"/>
      <c r="I89" s="194"/>
      <c r="K89" s="14"/>
      <c r="L89" s="15"/>
      <c r="M89" s="15"/>
      <c r="N89" s="16"/>
      <c r="O89" s="16"/>
      <c r="P89">
        <f>IF($B$4="","",IF($B$4="中学",$B$4&amp;C89,IF($B$4="高校",$B$4&amp;C89,C89)))</f>
      </c>
      <c r="Q89" s="1">
        <f>COUNTA(G89,H89,I89)</f>
        <v>0</v>
      </c>
      <c r="R89" s="122"/>
      <c r="S89" s="122"/>
      <c r="T89" s="123"/>
      <c r="U89" s="123"/>
      <c r="V89" s="123"/>
      <c r="W89" s="130"/>
      <c r="X89" s="108"/>
      <c r="AC89" s="171">
        <f>IF(D89="","",C89&amp;D89)</f>
      </c>
      <c r="AD89" s="171">
        <f>IF(AC89="",1,AC89)</f>
        <v>1</v>
      </c>
      <c r="AE89" s="171">
        <f>IF(ISERROR(VLOOKUP(AD89,$AC$13:AC88,1,FALSE)),0,VLOOKUP(AD89,$AC$13:AC88,1,FALSE))</f>
        <v>0</v>
      </c>
      <c r="AF89" s="171">
        <f>D89&amp;E89</f>
      </c>
      <c r="AG89" s="171">
        <f>IF(AF89="",1,AF89)</f>
        <v>1</v>
      </c>
      <c r="AH89" s="171">
        <f>C89&amp;D89&amp;E89</f>
      </c>
      <c r="AI89" s="171">
        <f>IF(AH89="",1,AH89)</f>
        <v>1</v>
      </c>
      <c r="AJ89" s="92">
        <f>IF(AD89=AE89,1,"")</f>
      </c>
      <c r="AK89" s="116">
        <f>C89</f>
        <v>0</v>
      </c>
      <c r="AL89" s="92">
        <f>AK89</f>
        <v>0</v>
      </c>
      <c r="AM89" s="92">
        <f>AL89</f>
        <v>0</v>
      </c>
      <c r="AP89" s="138">
        <f>C89&amp;G89</f>
      </c>
      <c r="AQ89" s="138">
        <f>$C89&amp;H89</f>
      </c>
      <c r="AR89" s="138">
        <f>$C89&amp;I89</f>
      </c>
      <c r="AZ89" s="146">
        <f t="shared" si="3"/>
      </c>
      <c r="BA89" s="144">
        <f>IF(F89="",1,1)</f>
        <v>1</v>
      </c>
      <c r="BB89" s="145">
        <f>IF(G89="","",1)</f>
      </c>
    </row>
    <row r="90" spans="2:54" ht="27" customHeight="1">
      <c r="B90" s="237"/>
      <c r="C90" s="202"/>
      <c r="D90" s="250"/>
      <c r="E90" s="96"/>
      <c r="F90" s="202"/>
      <c r="G90" s="97"/>
      <c r="H90" s="97"/>
      <c r="I90" s="194"/>
      <c r="K90" s="14"/>
      <c r="L90" s="15"/>
      <c r="M90" s="15"/>
      <c r="N90" s="16"/>
      <c r="O90" s="16"/>
      <c r="R90" s="122"/>
      <c r="S90" s="122"/>
      <c r="T90" s="122"/>
      <c r="U90" s="123"/>
      <c r="V90" s="123"/>
      <c r="W90" s="130"/>
      <c r="X90" s="108"/>
      <c r="AC90" s="172"/>
      <c r="AD90" s="172"/>
      <c r="AE90" s="172"/>
      <c r="AF90" s="172"/>
      <c r="AG90" s="172"/>
      <c r="AH90" s="172"/>
      <c r="AI90" s="172"/>
      <c r="AK90" s="116"/>
      <c r="AP90" s="139"/>
      <c r="AQ90" s="139"/>
      <c r="AR90" s="139"/>
      <c r="AZ90" s="146">
        <f t="shared" si="3"/>
      </c>
      <c r="BA90" s="147">
        <f>IF(AND(BB89=1,AZ90=""),1,"")</f>
      </c>
      <c r="BB90" s="147">
        <f>IF(AND(BB89=1,BA89=""),1,"")</f>
      </c>
    </row>
    <row r="91" spans="2:54" ht="27" customHeight="1">
      <c r="B91" s="236">
        <f>IF(AE91&lt;1,39,"ﾅﾝﾊﾞｰｶｰﾄﾞが重複しています")</f>
        <v>39</v>
      </c>
      <c r="C91" s="202"/>
      <c r="D91" s="250"/>
      <c r="E91" s="96"/>
      <c r="F91" s="202"/>
      <c r="G91" s="97"/>
      <c r="H91" s="97"/>
      <c r="I91" s="194"/>
      <c r="K91" s="14"/>
      <c r="L91" s="15"/>
      <c r="M91" s="15"/>
      <c r="N91" s="16"/>
      <c r="O91" s="16"/>
      <c r="P91">
        <f>IF($B$4="","",IF($B$4="中学",$B$4&amp;C91,IF($B$4="高校",$B$4&amp;C91,C91)))</f>
      </c>
      <c r="Q91" s="1">
        <f>COUNTA(G91,H91,I91)</f>
        <v>0</v>
      </c>
      <c r="R91" s="122"/>
      <c r="S91" s="122"/>
      <c r="T91" s="122"/>
      <c r="U91" s="123"/>
      <c r="V91" s="123"/>
      <c r="W91" s="130"/>
      <c r="X91" s="108"/>
      <c r="AC91" s="171">
        <f>IF(D91="","",C91&amp;D91)</f>
      </c>
      <c r="AD91" s="171">
        <f>IF(AC91="",1,AC91)</f>
        <v>1</v>
      </c>
      <c r="AE91" s="171">
        <f>IF(ISERROR(VLOOKUP(AD91,$AC$13:AC90,1,FALSE)),0,VLOOKUP(AD91,$AC$13:AC90,1,FALSE))</f>
        <v>0</v>
      </c>
      <c r="AF91" s="171">
        <f>D91&amp;E91</f>
      </c>
      <c r="AG91" s="171">
        <f>IF(AF91="",1,AF91)</f>
        <v>1</v>
      </c>
      <c r="AH91" s="171">
        <f>C91&amp;D91&amp;E91</f>
      </c>
      <c r="AI91" s="171">
        <f>IF(AH91="",1,AH91)</f>
        <v>1</v>
      </c>
      <c r="AJ91" s="92">
        <f>IF(AD91=AE91,1,"")</f>
      </c>
      <c r="AK91" s="116">
        <f>C91</f>
        <v>0</v>
      </c>
      <c r="AL91" s="92">
        <f>AK91</f>
        <v>0</v>
      </c>
      <c r="AM91" s="92">
        <f>AL91</f>
        <v>0</v>
      </c>
      <c r="AP91" s="138">
        <f>C91&amp;G91</f>
      </c>
      <c r="AQ91" s="138">
        <f>$C91&amp;H91</f>
      </c>
      <c r="AR91" s="138">
        <f>$C91&amp;I91</f>
      </c>
      <c r="AZ91" s="146">
        <f t="shared" si="3"/>
      </c>
      <c r="BA91" s="144">
        <f>IF(F91="",1,1)</f>
        <v>1</v>
      </c>
      <c r="BB91" s="145">
        <f>IF(G91="","",1)</f>
      </c>
    </row>
    <row r="92" spans="2:54" ht="27" customHeight="1">
      <c r="B92" s="237"/>
      <c r="C92" s="202"/>
      <c r="D92" s="250"/>
      <c r="E92" s="96"/>
      <c r="F92" s="202"/>
      <c r="G92" s="97"/>
      <c r="H92" s="97"/>
      <c r="I92" s="194"/>
      <c r="K92" s="14"/>
      <c r="L92" s="15"/>
      <c r="M92" s="15"/>
      <c r="N92" s="16"/>
      <c r="O92" s="16"/>
      <c r="R92" s="122"/>
      <c r="S92" s="122"/>
      <c r="T92" s="122"/>
      <c r="U92" s="123"/>
      <c r="V92" s="123"/>
      <c r="W92" s="130"/>
      <c r="X92" s="108"/>
      <c r="AC92" s="172"/>
      <c r="AD92" s="172"/>
      <c r="AE92" s="172"/>
      <c r="AF92" s="172"/>
      <c r="AG92" s="172"/>
      <c r="AH92" s="172"/>
      <c r="AI92" s="172"/>
      <c r="AK92" s="116"/>
      <c r="AP92" s="139"/>
      <c r="AQ92" s="139"/>
      <c r="AR92" s="139"/>
      <c r="AZ92" s="146">
        <f t="shared" si="3"/>
      </c>
      <c r="BA92" s="147">
        <f>IF(AND(BB91=1,AZ92=""),1,"")</f>
      </c>
      <c r="BB92" s="147">
        <f>IF(AND(BB91=1,BA91=""),1,"")</f>
      </c>
    </row>
    <row r="93" spans="2:54" ht="27" customHeight="1" thickBot="1">
      <c r="B93" s="249">
        <f>IF(AE93&lt;1,40,"ﾅﾝﾊﾞｰｶｰﾄﾞが重複しています")</f>
        <v>40</v>
      </c>
      <c r="C93" s="202"/>
      <c r="D93" s="250"/>
      <c r="E93" s="96"/>
      <c r="F93" s="202"/>
      <c r="G93" s="97"/>
      <c r="H93" s="97"/>
      <c r="I93" s="194"/>
      <c r="K93" s="14"/>
      <c r="L93" s="15"/>
      <c r="M93" s="15"/>
      <c r="N93" s="15"/>
      <c r="O93" s="15"/>
      <c r="P93">
        <f>IF($B$4="","",IF($B$4="中学",$B$4&amp;C93,IF($B$4="高校",$B$4&amp;C93,C93)))</f>
      </c>
      <c r="Q93" s="1">
        <f>COUNTA(G93,H93,I93)</f>
        <v>0</v>
      </c>
      <c r="R93" s="123"/>
      <c r="S93" s="123"/>
      <c r="T93" s="122"/>
      <c r="U93" s="123"/>
      <c r="V93" s="123"/>
      <c r="W93" s="130"/>
      <c r="X93" s="108"/>
      <c r="AC93" s="171">
        <f>IF(D93="","",C93&amp;D93)</f>
      </c>
      <c r="AD93" s="171">
        <f>IF(AC93="",1,AC93)</f>
        <v>1</v>
      </c>
      <c r="AE93" s="171">
        <f>IF(ISERROR(VLOOKUP(AD93,$AC$13:AC92,1,FALSE)),0,VLOOKUP(AD93,$AC$13:AC92,1,FALSE))</f>
        <v>0</v>
      </c>
      <c r="AF93" s="171">
        <f>D93&amp;E93</f>
      </c>
      <c r="AG93" s="171">
        <f>IF(AF93="",1,AF93)</f>
        <v>1</v>
      </c>
      <c r="AH93" s="171">
        <f>C93&amp;D93&amp;E93</f>
      </c>
      <c r="AI93" s="171">
        <f>IF(AH93="",1,AH93)</f>
        <v>1</v>
      </c>
      <c r="AJ93" s="92">
        <f>IF(AD93=AE93,1,"")</f>
      </c>
      <c r="AK93" s="116">
        <f>C93</f>
        <v>0</v>
      </c>
      <c r="AL93" s="92">
        <f>AK93</f>
        <v>0</v>
      </c>
      <c r="AM93" s="92">
        <f>AL93</f>
        <v>0</v>
      </c>
      <c r="AP93" s="138">
        <f>C93&amp;G93</f>
      </c>
      <c r="AQ93" s="138">
        <f>$C93&amp;H93</f>
      </c>
      <c r="AR93" s="138">
        <f>$C93&amp;I93</f>
      </c>
      <c r="AZ93" s="146">
        <f t="shared" si="3"/>
      </c>
      <c r="BA93" s="144">
        <f>IF(F93="",1,1)</f>
        <v>1</v>
      </c>
      <c r="BB93" s="145">
        <f>IF(G93="","",1)</f>
      </c>
    </row>
    <row r="94" spans="2:54" ht="27" customHeight="1" thickBot="1">
      <c r="B94" s="246"/>
      <c r="C94" s="203"/>
      <c r="D94" s="251"/>
      <c r="E94" s="98"/>
      <c r="F94" s="203"/>
      <c r="G94" s="137"/>
      <c r="H94" s="137"/>
      <c r="I94" s="195"/>
      <c r="K94" s="14"/>
      <c r="L94" s="15"/>
      <c r="M94" s="15"/>
      <c r="N94" s="15"/>
      <c r="O94" s="15"/>
      <c r="R94" s="123"/>
      <c r="S94" s="123"/>
      <c r="T94" s="122"/>
      <c r="U94" s="123"/>
      <c r="V94" s="123"/>
      <c r="W94" s="130"/>
      <c r="X94" s="108"/>
      <c r="AC94" s="172"/>
      <c r="AD94" s="172"/>
      <c r="AE94" s="172"/>
      <c r="AF94" s="172"/>
      <c r="AG94" s="172"/>
      <c r="AH94" s="172"/>
      <c r="AI94" s="172"/>
      <c r="AK94" s="116"/>
      <c r="AP94" s="139"/>
      <c r="AQ94" s="139"/>
      <c r="AR94" s="139"/>
      <c r="AZ94" s="146">
        <f t="shared" si="3"/>
      </c>
      <c r="BA94" s="147">
        <f>IF(AND(BB93=1,AZ94=""),1,"")</f>
      </c>
      <c r="BB94" s="147">
        <f>IF(AND(BB93=1,BA93=""),1,"")</f>
      </c>
    </row>
    <row r="95" spans="1:54" ht="27" customHeight="1">
      <c r="A95" s="40">
        <f>COUNTA(E95,E97,E99,E101,E103,E105,E107,E109,E111,E113)</f>
        <v>0</v>
      </c>
      <c r="B95" s="236">
        <f>IF(AE95&lt;1,41,"ﾅﾝﾊﾞｰｶｰﾄﾞが重複しています")</f>
        <v>41</v>
      </c>
      <c r="C95" s="248"/>
      <c r="D95" s="252"/>
      <c r="E95" s="99"/>
      <c r="F95" s="204"/>
      <c r="G95" s="156"/>
      <c r="H95" s="156"/>
      <c r="I95" s="196"/>
      <c r="K95" s="14"/>
      <c r="L95" s="15"/>
      <c r="M95" s="15"/>
      <c r="N95" s="16"/>
      <c r="O95" s="16"/>
      <c r="P95">
        <f>IF($B$4="","",IF($B$4="中学",$B$4&amp;C95,IF($B$4="高校",$B$4&amp;C95,C95)))</f>
      </c>
      <c r="Q95" s="1">
        <f>COUNTA(G95,H95,I95)</f>
        <v>0</v>
      </c>
      <c r="R95" s="122"/>
      <c r="S95" s="122"/>
      <c r="T95" s="122"/>
      <c r="U95" s="123"/>
      <c r="V95" s="123"/>
      <c r="W95" s="130"/>
      <c r="X95" s="108"/>
      <c r="AC95" s="171">
        <f>IF(D95="","",C95&amp;D95)</f>
      </c>
      <c r="AD95" s="171">
        <f>IF(AC95="",1,AC95)</f>
        <v>1</v>
      </c>
      <c r="AE95" s="171">
        <f>IF(ISERROR(VLOOKUP(AD95,$AC$13:AC94,1,FALSE)),0,VLOOKUP(AD95,$AC$13:AC94,1,FALSE))</f>
        <v>0</v>
      </c>
      <c r="AF95" s="171">
        <f>D95&amp;E95</f>
      </c>
      <c r="AG95" s="171">
        <f>IF(AF95="",1,AF95)</f>
        <v>1</v>
      </c>
      <c r="AH95" s="171">
        <f>C95&amp;D95&amp;E95</f>
      </c>
      <c r="AI95" s="171">
        <f>IF(AH95="",1,AH95)</f>
        <v>1</v>
      </c>
      <c r="AJ95" s="92">
        <f>IF(AD95=AE95,1,"")</f>
      </c>
      <c r="AK95" s="116">
        <f>C95</f>
        <v>0</v>
      </c>
      <c r="AL95" s="92">
        <f>AK95</f>
        <v>0</v>
      </c>
      <c r="AM95" s="92">
        <f>AL95</f>
        <v>0</v>
      </c>
      <c r="AP95" s="138">
        <f>C95&amp;G95</f>
      </c>
      <c r="AQ95" s="138">
        <f>$C95&amp;H95</f>
      </c>
      <c r="AR95" s="138">
        <f>$C95&amp;I95</f>
      </c>
      <c r="AZ95" s="146">
        <f t="shared" si="3"/>
      </c>
      <c r="BA95" s="144">
        <f>IF(F95="",1,1)</f>
        <v>1</v>
      </c>
      <c r="BB95" s="145">
        <f>IF(G95="","",1)</f>
      </c>
    </row>
    <row r="96" spans="1:54" ht="27" customHeight="1">
      <c r="A96" s="49">
        <f>COUNTA(G95,G97,G99,G101,G103,G105,G107,G109,G111,G113)</f>
        <v>0</v>
      </c>
      <c r="B96" s="237"/>
      <c r="C96" s="202"/>
      <c r="D96" s="250"/>
      <c r="E96" s="96"/>
      <c r="F96" s="202"/>
      <c r="G96" s="97"/>
      <c r="H96" s="97"/>
      <c r="I96" s="194"/>
      <c r="K96" s="14"/>
      <c r="L96" s="15"/>
      <c r="M96" s="15"/>
      <c r="N96" s="16"/>
      <c r="O96" s="16"/>
      <c r="R96" s="122"/>
      <c r="S96" s="122"/>
      <c r="T96" s="122"/>
      <c r="U96" s="123"/>
      <c r="V96" s="123"/>
      <c r="W96" s="130"/>
      <c r="X96" s="108"/>
      <c r="AC96" s="172"/>
      <c r="AD96" s="172"/>
      <c r="AE96" s="172"/>
      <c r="AF96" s="172"/>
      <c r="AG96" s="172"/>
      <c r="AH96" s="172"/>
      <c r="AI96" s="172"/>
      <c r="AK96" s="116"/>
      <c r="AP96" s="139"/>
      <c r="AQ96" s="139"/>
      <c r="AR96" s="139"/>
      <c r="AZ96" s="146">
        <f t="shared" si="3"/>
      </c>
      <c r="BA96" s="147">
        <f>IF(AND(BB95=1,AZ96=""),1,"")</f>
      </c>
      <c r="BB96" s="147">
        <f>IF(AND(BB95=1,BA95=""),1,"")</f>
      </c>
    </row>
    <row r="97" spans="2:54" ht="27" customHeight="1">
      <c r="B97" s="236">
        <f>IF(AE97&lt;1,42,"ﾅﾝﾊﾞｰｶｰﾄﾞが重複しています")</f>
        <v>42</v>
      </c>
      <c r="C97" s="202"/>
      <c r="D97" s="250"/>
      <c r="E97" s="96"/>
      <c r="F97" s="202"/>
      <c r="G97" s="97"/>
      <c r="H97" s="97"/>
      <c r="I97" s="194"/>
      <c r="K97" s="14"/>
      <c r="L97" s="16"/>
      <c r="M97" s="16"/>
      <c r="N97" s="16"/>
      <c r="O97" s="16"/>
      <c r="P97">
        <f>IF($B$4="","",IF($B$4="中学",$B$4&amp;C97,IF($B$4="高校",$B$4&amp;C97,C97)))</f>
      </c>
      <c r="Q97" s="1">
        <f>COUNTA(G97,H97,I97)</f>
        <v>0</v>
      </c>
      <c r="R97" s="122"/>
      <c r="S97" s="122"/>
      <c r="T97" s="123"/>
      <c r="U97" s="122"/>
      <c r="V97" s="122"/>
      <c r="W97" s="131"/>
      <c r="X97" s="108"/>
      <c r="AC97" s="171">
        <f>IF(D97="","",C97&amp;D97)</f>
      </c>
      <c r="AD97" s="171">
        <f>IF(AC97="",1,AC97)</f>
        <v>1</v>
      </c>
      <c r="AE97" s="171">
        <f>IF(ISERROR(VLOOKUP(AD97,$AC$13:AC96,1,FALSE)),0,VLOOKUP(AD97,$AC$13:AC96,1,FALSE))</f>
        <v>0</v>
      </c>
      <c r="AF97" s="171">
        <f>D97&amp;E97</f>
      </c>
      <c r="AG97" s="171">
        <f>IF(AF97="",1,AF97)</f>
        <v>1</v>
      </c>
      <c r="AH97" s="171">
        <f>C97&amp;D97&amp;E97</f>
      </c>
      <c r="AI97" s="171">
        <f>IF(AH97="",1,AH97)</f>
        <v>1</v>
      </c>
      <c r="AJ97" s="92">
        <f>IF(AD97=AE97,1,"")</f>
      </c>
      <c r="AK97" s="116">
        <f>C97</f>
        <v>0</v>
      </c>
      <c r="AL97" s="92">
        <f>AK97</f>
        <v>0</v>
      </c>
      <c r="AM97" s="92">
        <f>AL97</f>
        <v>0</v>
      </c>
      <c r="AP97" s="138">
        <f>C97&amp;G97</f>
      </c>
      <c r="AQ97" s="138">
        <f>$C97&amp;H97</f>
      </c>
      <c r="AR97" s="138">
        <f>$C97&amp;I97</f>
      </c>
      <c r="AZ97" s="146">
        <f t="shared" si="3"/>
      </c>
      <c r="BA97" s="144">
        <f>IF(F97="",1,1)</f>
        <v>1</v>
      </c>
      <c r="BB97" s="145">
        <f>IF(G97="","",1)</f>
      </c>
    </row>
    <row r="98" spans="2:54" ht="27" customHeight="1">
      <c r="B98" s="237"/>
      <c r="C98" s="202"/>
      <c r="D98" s="250"/>
      <c r="E98" s="96"/>
      <c r="F98" s="202"/>
      <c r="G98" s="97"/>
      <c r="H98" s="97"/>
      <c r="I98" s="194"/>
      <c r="K98" s="14"/>
      <c r="L98" s="15"/>
      <c r="M98" s="15"/>
      <c r="N98" s="16"/>
      <c r="O98" s="16"/>
      <c r="R98" s="122"/>
      <c r="S98" s="122"/>
      <c r="T98" s="122"/>
      <c r="U98" s="123"/>
      <c r="V98" s="123"/>
      <c r="W98" s="130"/>
      <c r="X98" s="108"/>
      <c r="AC98" s="172"/>
      <c r="AD98" s="172"/>
      <c r="AE98" s="172"/>
      <c r="AF98" s="172"/>
      <c r="AG98" s="172"/>
      <c r="AH98" s="172"/>
      <c r="AI98" s="172"/>
      <c r="AK98" s="116"/>
      <c r="AP98" s="139"/>
      <c r="AQ98" s="139"/>
      <c r="AR98" s="139"/>
      <c r="AZ98" s="146">
        <f t="shared" si="3"/>
      </c>
      <c r="BA98" s="147">
        <f>IF(AND(BB97=1,AZ98=""),1,"")</f>
      </c>
      <c r="BB98" s="147">
        <f>IF(AND(BB97=1,BA97=""),1,"")</f>
      </c>
    </row>
    <row r="99" spans="2:54" ht="27" customHeight="1">
      <c r="B99" s="236">
        <f>IF(AE99&lt;1,43,"ﾅﾝﾊﾞｰｶｰﾄﾞが重複しています")</f>
        <v>43</v>
      </c>
      <c r="C99" s="202"/>
      <c r="D99" s="250"/>
      <c r="E99" s="96"/>
      <c r="F99" s="202"/>
      <c r="G99" s="97"/>
      <c r="H99" s="97"/>
      <c r="I99" s="194"/>
      <c r="K99" s="14"/>
      <c r="L99" s="16"/>
      <c r="M99" s="16"/>
      <c r="N99" s="16"/>
      <c r="O99" s="16"/>
      <c r="P99">
        <f>IF($B$4="","",IF($B$4="中学",$B$4&amp;C99,IF($B$4="高校",$B$4&amp;C99,C99)))</f>
      </c>
      <c r="Q99" s="1">
        <f>COUNTA(G99,H99,I99)</f>
        <v>0</v>
      </c>
      <c r="R99" s="122"/>
      <c r="S99" s="122"/>
      <c r="T99" s="122"/>
      <c r="U99" s="123"/>
      <c r="V99" s="123"/>
      <c r="W99" s="130"/>
      <c r="X99" s="108"/>
      <c r="AC99" s="171">
        <f>IF(D99="","",C99&amp;D99)</f>
      </c>
      <c r="AD99" s="171">
        <f>IF(AC99="",1,AC99)</f>
        <v>1</v>
      </c>
      <c r="AE99" s="171">
        <f>IF(ISERROR(VLOOKUP(AD99,$AC$13:AC98,1,FALSE)),0,VLOOKUP(AD99,$AC$13:AC98,1,FALSE))</f>
        <v>0</v>
      </c>
      <c r="AF99" s="171">
        <f>D99&amp;E99</f>
      </c>
      <c r="AG99" s="171">
        <f>IF(AF99="",1,AF99)</f>
        <v>1</v>
      </c>
      <c r="AH99" s="171">
        <f>C99&amp;D99&amp;E99</f>
      </c>
      <c r="AI99" s="171">
        <f>IF(AH99="",1,AH99)</f>
        <v>1</v>
      </c>
      <c r="AJ99" s="92">
        <f>IF(AD99=AE99,1,"")</f>
      </c>
      <c r="AK99" s="116">
        <f>C99</f>
        <v>0</v>
      </c>
      <c r="AL99" s="92">
        <f>AK99</f>
        <v>0</v>
      </c>
      <c r="AM99" s="92">
        <f>AL99</f>
        <v>0</v>
      </c>
      <c r="AP99" s="138">
        <f>C99&amp;G99</f>
      </c>
      <c r="AQ99" s="138">
        <f>$C99&amp;H99</f>
      </c>
      <c r="AR99" s="138">
        <f>$C99&amp;I99</f>
      </c>
      <c r="AZ99" s="146">
        <f t="shared" si="3"/>
      </c>
      <c r="BA99" s="144">
        <f>IF(F99="",1,1)</f>
        <v>1</v>
      </c>
      <c r="BB99" s="145">
        <f>IF(G99="","",1)</f>
      </c>
    </row>
    <row r="100" spans="2:54" ht="27" customHeight="1">
      <c r="B100" s="237"/>
      <c r="C100" s="202"/>
      <c r="D100" s="250"/>
      <c r="E100" s="96"/>
      <c r="F100" s="202"/>
      <c r="G100" s="97"/>
      <c r="H100" s="97"/>
      <c r="I100" s="194"/>
      <c r="K100" s="14"/>
      <c r="L100" s="15"/>
      <c r="M100" s="15"/>
      <c r="N100" s="16"/>
      <c r="O100" s="16"/>
      <c r="R100" s="122"/>
      <c r="S100" s="122"/>
      <c r="T100" s="122"/>
      <c r="U100" s="122"/>
      <c r="V100" s="122"/>
      <c r="W100" s="130"/>
      <c r="X100" s="108"/>
      <c r="AC100" s="172"/>
      <c r="AD100" s="172"/>
      <c r="AE100" s="172"/>
      <c r="AF100" s="172"/>
      <c r="AG100" s="172"/>
      <c r="AH100" s="172"/>
      <c r="AI100" s="172"/>
      <c r="AK100" s="116"/>
      <c r="AP100" s="139"/>
      <c r="AQ100" s="139"/>
      <c r="AR100" s="139"/>
      <c r="AZ100" s="146">
        <f t="shared" si="3"/>
      </c>
      <c r="BA100" s="147">
        <f>IF(AND(BB99=1,AZ100=""),1,"")</f>
      </c>
      <c r="BB100" s="147">
        <f>IF(AND(BB99=1,BA99=""),1,"")</f>
      </c>
    </row>
    <row r="101" spans="2:54" ht="27" customHeight="1">
      <c r="B101" s="236">
        <f>IF(AE101&lt;1,44,"ﾅﾝﾊﾞｰｶｰﾄﾞが重複しています")</f>
        <v>44</v>
      </c>
      <c r="C101" s="202"/>
      <c r="D101" s="250"/>
      <c r="E101" s="96"/>
      <c r="F101" s="202"/>
      <c r="G101" s="97"/>
      <c r="H101" s="97"/>
      <c r="I101" s="194"/>
      <c r="K101" s="14"/>
      <c r="L101" s="16"/>
      <c r="M101" s="16"/>
      <c r="N101" s="16"/>
      <c r="O101" s="16"/>
      <c r="P101">
        <f>IF($B$4="","",IF($B$4="中学",$B$4&amp;C101,IF($B$4="高校",$B$4&amp;C101,C101)))</f>
      </c>
      <c r="Q101" s="1">
        <f>COUNTA(G101,H101,I101)</f>
        <v>0</v>
      </c>
      <c r="R101" s="122"/>
      <c r="S101" s="122"/>
      <c r="T101" s="122"/>
      <c r="U101" s="123"/>
      <c r="V101" s="123"/>
      <c r="W101" s="130"/>
      <c r="X101" s="108"/>
      <c r="AC101" s="171">
        <f>IF(D101="","",C101&amp;D101)</f>
      </c>
      <c r="AD101" s="171">
        <f>IF(AC101="",1,AC101)</f>
        <v>1</v>
      </c>
      <c r="AE101" s="171">
        <f>IF(ISERROR(VLOOKUP(AD101,$AC$13:AC100,1,FALSE)),0,VLOOKUP(AD101,$AC$13:AC100,1,FALSE))</f>
        <v>0</v>
      </c>
      <c r="AF101" s="171">
        <f>D101&amp;E101</f>
      </c>
      <c r="AG101" s="171">
        <f>IF(AF101="",1,AF101)</f>
        <v>1</v>
      </c>
      <c r="AH101" s="171">
        <f>C101&amp;D101&amp;E101</f>
      </c>
      <c r="AI101" s="171">
        <f>IF(AH101="",1,AH101)</f>
        <v>1</v>
      </c>
      <c r="AJ101" s="92">
        <f>IF(AD101=AE101,1,"")</f>
      </c>
      <c r="AK101" s="116">
        <f>C101</f>
        <v>0</v>
      </c>
      <c r="AL101" s="92">
        <f>AK101</f>
        <v>0</v>
      </c>
      <c r="AM101" s="92">
        <f>AL101</f>
        <v>0</v>
      </c>
      <c r="AP101" s="138">
        <f>C101&amp;G101</f>
      </c>
      <c r="AQ101" s="138">
        <f>$C101&amp;H101</f>
      </c>
      <c r="AR101" s="138">
        <f>$C101&amp;I101</f>
      </c>
      <c r="AZ101" s="146">
        <f t="shared" si="3"/>
      </c>
      <c r="BA101" s="144">
        <f>IF(F101="",1,1)</f>
        <v>1</v>
      </c>
      <c r="BB101" s="145">
        <f>IF(G101="","",1)</f>
      </c>
    </row>
    <row r="102" spans="2:54" ht="27" customHeight="1">
      <c r="B102" s="237"/>
      <c r="C102" s="202"/>
      <c r="D102" s="250"/>
      <c r="E102" s="96"/>
      <c r="F102" s="202"/>
      <c r="G102" s="97"/>
      <c r="H102" s="97"/>
      <c r="I102" s="194"/>
      <c r="K102" s="14"/>
      <c r="L102" s="16"/>
      <c r="M102" s="16"/>
      <c r="N102" s="16"/>
      <c r="O102" s="16"/>
      <c r="R102" s="122"/>
      <c r="S102" s="122"/>
      <c r="T102" s="122"/>
      <c r="U102" s="123"/>
      <c r="V102" s="123"/>
      <c r="W102" s="130"/>
      <c r="X102" s="108"/>
      <c r="AC102" s="172"/>
      <c r="AD102" s="172"/>
      <c r="AE102" s="172"/>
      <c r="AF102" s="172"/>
      <c r="AG102" s="172"/>
      <c r="AH102" s="172"/>
      <c r="AI102" s="172"/>
      <c r="AK102" s="116"/>
      <c r="AP102" s="139"/>
      <c r="AQ102" s="139"/>
      <c r="AR102" s="139"/>
      <c r="AZ102" s="146">
        <f t="shared" si="3"/>
      </c>
      <c r="BA102" s="147">
        <f>IF(AND(BB101=1,AZ102=""),1,"")</f>
      </c>
      <c r="BB102" s="147">
        <f>IF(AND(BB101=1,BA101=""),1,"")</f>
      </c>
    </row>
    <row r="103" spans="2:54" ht="27" customHeight="1">
      <c r="B103" s="236">
        <f>IF(AE103&lt;1,45,"ﾅﾝﾊﾞｰｶｰﾄﾞが重複しています")</f>
        <v>45</v>
      </c>
      <c r="C103" s="202"/>
      <c r="D103" s="253"/>
      <c r="E103" s="96"/>
      <c r="F103" s="202"/>
      <c r="G103" s="97"/>
      <c r="H103" s="97"/>
      <c r="I103" s="194"/>
      <c r="K103" s="14"/>
      <c r="L103" s="15"/>
      <c r="M103" s="15"/>
      <c r="N103" s="16"/>
      <c r="O103" s="16"/>
      <c r="P103">
        <f>IF($B$4="","",IF($B$4="中学",$B$4&amp;C103,IF($B$4="高校",$B$4&amp;C103,C103)))</f>
      </c>
      <c r="Q103" s="1">
        <f>COUNTA(G103,H103,I103)</f>
        <v>0</v>
      </c>
      <c r="R103" s="122"/>
      <c r="S103" s="122"/>
      <c r="T103" s="122"/>
      <c r="U103" s="122"/>
      <c r="V103" s="122"/>
      <c r="W103" s="130"/>
      <c r="X103" s="108"/>
      <c r="AC103" s="171">
        <f>IF(D103="","",C103&amp;D103)</f>
      </c>
      <c r="AD103" s="171">
        <f>IF(AC103="",1,AC103)</f>
        <v>1</v>
      </c>
      <c r="AE103" s="171">
        <f>IF(ISERROR(VLOOKUP(AD103,$AC$13:AC102,1,FALSE)),0,VLOOKUP(AD103,$AC$13:AC102,1,FALSE))</f>
        <v>0</v>
      </c>
      <c r="AF103" s="171">
        <f>D103&amp;E103</f>
      </c>
      <c r="AG103" s="171">
        <f>IF(AF103="",1,AF103)</f>
        <v>1</v>
      </c>
      <c r="AH103" s="171">
        <f>C103&amp;D103&amp;E103</f>
      </c>
      <c r="AI103" s="171">
        <f>IF(AH103="",1,AH103)</f>
        <v>1</v>
      </c>
      <c r="AJ103" s="92">
        <f>IF(AD103=AE103,1,"")</f>
      </c>
      <c r="AK103" s="116">
        <f>C103</f>
        <v>0</v>
      </c>
      <c r="AL103" s="92">
        <f>AK103</f>
        <v>0</v>
      </c>
      <c r="AM103" s="92">
        <f>AL103</f>
        <v>0</v>
      </c>
      <c r="AP103" s="138">
        <f>C103&amp;G103</f>
      </c>
      <c r="AQ103" s="138">
        <f>$C103&amp;H103</f>
      </c>
      <c r="AR103" s="138">
        <f>$C103&amp;I103</f>
      </c>
      <c r="AZ103" s="146">
        <f t="shared" si="3"/>
      </c>
      <c r="BA103" s="144">
        <f>IF(F103="",1,1)</f>
        <v>1</v>
      </c>
      <c r="BB103" s="145">
        <f>IF(G103="","",1)</f>
      </c>
    </row>
    <row r="104" spans="2:54" ht="27" customHeight="1">
      <c r="B104" s="237"/>
      <c r="C104" s="202"/>
      <c r="D104" s="254"/>
      <c r="E104" s="96"/>
      <c r="F104" s="202"/>
      <c r="G104" s="97"/>
      <c r="H104" s="97"/>
      <c r="I104" s="194"/>
      <c r="K104" s="14"/>
      <c r="L104" s="15"/>
      <c r="M104" s="15"/>
      <c r="N104" s="16"/>
      <c r="O104" s="16"/>
      <c r="R104" s="122"/>
      <c r="S104" s="122"/>
      <c r="T104" s="122"/>
      <c r="U104" s="122"/>
      <c r="V104" s="122"/>
      <c r="W104" s="130"/>
      <c r="X104" s="108"/>
      <c r="AC104" s="172"/>
      <c r="AD104" s="172"/>
      <c r="AE104" s="172"/>
      <c r="AF104" s="172"/>
      <c r="AG104" s="172"/>
      <c r="AH104" s="172"/>
      <c r="AI104" s="172"/>
      <c r="AK104" s="116"/>
      <c r="AP104" s="139"/>
      <c r="AQ104" s="139"/>
      <c r="AR104" s="139"/>
      <c r="AZ104" s="146">
        <f t="shared" si="3"/>
      </c>
      <c r="BA104" s="147">
        <f>IF(AND(BB103=1,AZ104=""),1,"")</f>
      </c>
      <c r="BB104" s="147">
        <f>IF(AND(BB103=1,BA103=""),1,"")</f>
      </c>
    </row>
    <row r="105" spans="2:54" ht="27" customHeight="1">
      <c r="B105" s="236">
        <f>IF(AE105&lt;1,46,"ﾅﾝﾊﾞｰｶｰﾄﾞが重複しています")</f>
        <v>46</v>
      </c>
      <c r="C105" s="202"/>
      <c r="D105" s="253"/>
      <c r="E105" s="96"/>
      <c r="F105" s="202"/>
      <c r="G105" s="97"/>
      <c r="H105" s="97"/>
      <c r="I105" s="194"/>
      <c r="K105" s="17"/>
      <c r="L105" s="15"/>
      <c r="M105" s="15"/>
      <c r="N105" s="16"/>
      <c r="O105" s="16"/>
      <c r="P105">
        <f>IF($B$4="","",IF($B$4="中学",$B$4&amp;C105,IF($B$4="高校",$B$4&amp;C105,C105)))</f>
      </c>
      <c r="Q105" s="1">
        <f>COUNTA(G105,H105,I105)</f>
        <v>0</v>
      </c>
      <c r="R105" s="122"/>
      <c r="S105" s="122"/>
      <c r="T105" s="122"/>
      <c r="U105" s="123"/>
      <c r="V105" s="123"/>
      <c r="W105" s="130"/>
      <c r="X105" s="108"/>
      <c r="AC105" s="171">
        <f>IF(D105="","",C105&amp;D105)</f>
      </c>
      <c r="AD105" s="171">
        <f>IF(AC105="",1,AC105)</f>
        <v>1</v>
      </c>
      <c r="AE105" s="171">
        <f>IF(ISERROR(VLOOKUP(AD105,$AC$13:AC104,1,FALSE)),0,VLOOKUP(AD105,$AC$13:AC104,1,FALSE))</f>
        <v>0</v>
      </c>
      <c r="AF105" s="171">
        <f>D105&amp;E105</f>
      </c>
      <c r="AG105" s="171">
        <f>IF(AF105="",1,AF105)</f>
        <v>1</v>
      </c>
      <c r="AH105" s="171">
        <f>C105&amp;D105&amp;E105</f>
      </c>
      <c r="AI105" s="171">
        <f>IF(AH105="",1,AH105)</f>
        <v>1</v>
      </c>
      <c r="AJ105" s="92">
        <f>IF(AD105=AE105,1,"")</f>
      </c>
      <c r="AK105" s="116">
        <f>C105</f>
        <v>0</v>
      </c>
      <c r="AL105" s="92">
        <f>AK105</f>
        <v>0</v>
      </c>
      <c r="AM105" s="92">
        <f>AL105</f>
        <v>0</v>
      </c>
      <c r="AP105" s="138">
        <f>C105&amp;G105</f>
      </c>
      <c r="AQ105" s="138">
        <f>$C105&amp;H105</f>
      </c>
      <c r="AR105" s="138">
        <f>$C105&amp;I105</f>
      </c>
      <c r="AZ105" s="146">
        <f t="shared" si="3"/>
      </c>
      <c r="BA105" s="144">
        <f>IF(F105="",1,1)</f>
        <v>1</v>
      </c>
      <c r="BB105" s="145">
        <f>IF(G105="","",1)</f>
      </c>
    </row>
    <row r="106" spans="2:54" ht="27" customHeight="1">
      <c r="B106" s="237"/>
      <c r="C106" s="202"/>
      <c r="D106" s="254"/>
      <c r="E106" s="96"/>
      <c r="F106" s="202"/>
      <c r="G106" s="97"/>
      <c r="H106" s="97"/>
      <c r="I106" s="194"/>
      <c r="K106" s="14"/>
      <c r="L106" s="15"/>
      <c r="M106" s="15"/>
      <c r="N106" s="16"/>
      <c r="O106" s="16"/>
      <c r="R106" s="122"/>
      <c r="S106" s="122"/>
      <c r="T106" s="122"/>
      <c r="U106" s="122"/>
      <c r="V106" s="122"/>
      <c r="W106" s="130"/>
      <c r="X106" s="108"/>
      <c r="AC106" s="172"/>
      <c r="AD106" s="172"/>
      <c r="AE106" s="172"/>
      <c r="AF106" s="172"/>
      <c r="AG106" s="172"/>
      <c r="AH106" s="172"/>
      <c r="AI106" s="172"/>
      <c r="AK106" s="116"/>
      <c r="AP106" s="139"/>
      <c r="AQ106" s="139"/>
      <c r="AR106" s="139"/>
      <c r="AZ106" s="146">
        <f t="shared" si="3"/>
      </c>
      <c r="BA106" s="147">
        <f>IF(AND(BB105=1,AZ106=""),1,"")</f>
      </c>
      <c r="BB106" s="147">
        <f>IF(AND(BB105=1,BA105=""),1,"")</f>
      </c>
    </row>
    <row r="107" spans="2:54" ht="27" customHeight="1">
      <c r="B107" s="236">
        <f>IF(AE107&lt;1,47,"ﾅﾝﾊﾞｰｶｰﾄﾞが重複しています")</f>
        <v>47</v>
      </c>
      <c r="C107" s="202"/>
      <c r="D107" s="253"/>
      <c r="E107" s="96"/>
      <c r="F107" s="202"/>
      <c r="G107" s="97"/>
      <c r="H107" s="97"/>
      <c r="I107" s="194"/>
      <c r="K107" s="14"/>
      <c r="L107" s="16"/>
      <c r="M107" s="16"/>
      <c r="N107" s="16"/>
      <c r="O107" s="16"/>
      <c r="P107">
        <f>IF($B$4="","",IF($B$4="中学",$B$4&amp;C107,IF($B$4="高校",$B$4&amp;C107,C107)))</f>
      </c>
      <c r="Q107" s="1">
        <f>COUNTA(G107,H107,I107)</f>
        <v>0</v>
      </c>
      <c r="R107" s="122"/>
      <c r="S107" s="122"/>
      <c r="T107" s="122"/>
      <c r="U107" s="123"/>
      <c r="V107" s="123"/>
      <c r="W107" s="130"/>
      <c r="X107" s="108"/>
      <c r="AC107" s="171">
        <f>IF(D107="","",C107&amp;D107)</f>
      </c>
      <c r="AD107" s="171">
        <f>IF(AC107="",1,AC107)</f>
        <v>1</v>
      </c>
      <c r="AE107" s="171">
        <f>IF(ISERROR(VLOOKUP(AD107,$AC$13:AC106,1,FALSE)),0,VLOOKUP(AD107,$AC$13:AC106,1,FALSE))</f>
        <v>0</v>
      </c>
      <c r="AF107" s="171">
        <f>D107&amp;E107</f>
      </c>
      <c r="AG107" s="171">
        <f>IF(AF107="",1,AF107)</f>
        <v>1</v>
      </c>
      <c r="AH107" s="171">
        <f>C107&amp;D107&amp;E107</f>
      </c>
      <c r="AI107" s="171">
        <f>IF(AH107="",1,AH107)</f>
        <v>1</v>
      </c>
      <c r="AJ107" s="92">
        <f>IF(AD107=AE107,1,"")</f>
      </c>
      <c r="AK107" s="116">
        <f>C107</f>
        <v>0</v>
      </c>
      <c r="AL107" s="92">
        <f>AK107</f>
        <v>0</v>
      </c>
      <c r="AM107" s="92">
        <f>AL107</f>
        <v>0</v>
      </c>
      <c r="AP107" s="138">
        <f>C107&amp;G107</f>
      </c>
      <c r="AQ107" s="138">
        <f>$C107&amp;H107</f>
      </c>
      <c r="AR107" s="138">
        <f>$C107&amp;I107</f>
      </c>
      <c r="AZ107" s="146">
        <f t="shared" si="3"/>
      </c>
      <c r="BA107" s="144">
        <f>IF(F107="",1,1)</f>
        <v>1</v>
      </c>
      <c r="BB107" s="145">
        <f>IF(G107="","",1)</f>
      </c>
    </row>
    <row r="108" spans="2:54" ht="27" customHeight="1">
      <c r="B108" s="237"/>
      <c r="C108" s="202"/>
      <c r="D108" s="254"/>
      <c r="E108" s="96"/>
      <c r="F108" s="202"/>
      <c r="G108" s="97"/>
      <c r="H108" s="97"/>
      <c r="I108" s="194"/>
      <c r="K108" s="14"/>
      <c r="L108" s="15"/>
      <c r="M108" s="15"/>
      <c r="N108" s="16"/>
      <c r="O108" s="16"/>
      <c r="R108" s="122"/>
      <c r="S108" s="122"/>
      <c r="T108" s="122"/>
      <c r="U108" s="122"/>
      <c r="V108" s="122"/>
      <c r="W108" s="130"/>
      <c r="X108" s="108"/>
      <c r="AC108" s="172"/>
      <c r="AD108" s="172"/>
      <c r="AE108" s="172"/>
      <c r="AF108" s="172"/>
      <c r="AG108" s="172"/>
      <c r="AH108" s="172"/>
      <c r="AI108" s="172"/>
      <c r="AK108" s="116"/>
      <c r="AP108" s="139"/>
      <c r="AQ108" s="139"/>
      <c r="AR108" s="139"/>
      <c r="AZ108" s="146">
        <f t="shared" si="3"/>
      </c>
      <c r="BA108" s="147">
        <f>IF(AND(BB107=1,AZ108=""),1,"")</f>
      </c>
      <c r="BB108" s="147">
        <f>IF(AND(BB107=1,BA107=""),1,"")</f>
      </c>
    </row>
    <row r="109" spans="2:54" ht="27" customHeight="1">
      <c r="B109" s="236">
        <f>IF(AE109&lt;1,48,"ﾅﾝﾊﾞｰｶｰﾄﾞが重複しています")</f>
        <v>48</v>
      </c>
      <c r="C109" s="202"/>
      <c r="D109" s="253"/>
      <c r="E109" s="96"/>
      <c r="F109" s="202"/>
      <c r="G109" s="97"/>
      <c r="H109" s="97"/>
      <c r="I109" s="194"/>
      <c r="K109" s="14"/>
      <c r="L109" s="15"/>
      <c r="M109" s="15"/>
      <c r="N109" s="16"/>
      <c r="O109" s="16"/>
      <c r="P109">
        <f>IF($B$4="","",IF($B$4="中学",$B$4&amp;C109,IF($B$4="高校",$B$4&amp;C109,C109)))</f>
      </c>
      <c r="Q109" s="1">
        <f>COUNTA(G109,H109,I109)</f>
        <v>0</v>
      </c>
      <c r="R109" s="122"/>
      <c r="S109" s="122"/>
      <c r="T109" s="123"/>
      <c r="U109" s="123"/>
      <c r="V109" s="123"/>
      <c r="W109" s="130"/>
      <c r="X109" s="108"/>
      <c r="AC109" s="171">
        <f>IF(D109="","",C109&amp;D109)</f>
      </c>
      <c r="AD109" s="171">
        <f>IF(AC109="",1,AC109)</f>
        <v>1</v>
      </c>
      <c r="AE109" s="171">
        <f>IF(ISERROR(VLOOKUP(AD109,$AC$13:AC108,1,FALSE)),0,VLOOKUP(AD109,$AC$13:AC108,1,FALSE))</f>
        <v>0</v>
      </c>
      <c r="AF109" s="171">
        <f>D109&amp;E109</f>
      </c>
      <c r="AG109" s="171">
        <f>IF(AF109="",1,AF109)</f>
        <v>1</v>
      </c>
      <c r="AH109" s="171">
        <f>C109&amp;D109&amp;E109</f>
      </c>
      <c r="AI109" s="171">
        <f>IF(AH109="",1,AH109)</f>
        <v>1</v>
      </c>
      <c r="AJ109" s="92">
        <f>IF(AD109=AE109,1,"")</f>
      </c>
      <c r="AK109" s="116">
        <f>C109</f>
        <v>0</v>
      </c>
      <c r="AL109" s="92">
        <f>AK109</f>
        <v>0</v>
      </c>
      <c r="AM109" s="92">
        <f>AL109</f>
        <v>0</v>
      </c>
      <c r="AP109" s="138">
        <f>C109&amp;G109</f>
      </c>
      <c r="AQ109" s="138">
        <f>$C109&amp;H109</f>
      </c>
      <c r="AR109" s="138">
        <f>$C109&amp;I109</f>
      </c>
      <c r="AZ109" s="146">
        <f t="shared" si="3"/>
      </c>
      <c r="BA109" s="144">
        <f>IF(F109="",1,1)</f>
        <v>1</v>
      </c>
      <c r="BB109" s="145">
        <f>IF(G109="","",1)</f>
      </c>
    </row>
    <row r="110" spans="2:54" ht="27" customHeight="1">
      <c r="B110" s="237"/>
      <c r="C110" s="202"/>
      <c r="D110" s="254"/>
      <c r="E110" s="96"/>
      <c r="F110" s="202"/>
      <c r="G110" s="97"/>
      <c r="H110" s="97"/>
      <c r="I110" s="194"/>
      <c r="K110" s="14"/>
      <c r="L110" s="15"/>
      <c r="M110" s="15"/>
      <c r="N110" s="16"/>
      <c r="O110" s="16"/>
      <c r="R110" s="122"/>
      <c r="S110" s="122"/>
      <c r="T110" s="122"/>
      <c r="U110" s="123"/>
      <c r="V110" s="123"/>
      <c r="W110" s="130"/>
      <c r="X110" s="108"/>
      <c r="AC110" s="172"/>
      <c r="AD110" s="172"/>
      <c r="AE110" s="172"/>
      <c r="AF110" s="172"/>
      <c r="AG110" s="172"/>
      <c r="AH110" s="172"/>
      <c r="AI110" s="172"/>
      <c r="AK110" s="116"/>
      <c r="AP110" s="139"/>
      <c r="AQ110" s="139"/>
      <c r="AR110" s="139"/>
      <c r="AZ110" s="146">
        <f t="shared" si="3"/>
      </c>
      <c r="BA110" s="147">
        <f>IF(AND(BB109=1,AZ110=""),1,"")</f>
      </c>
      <c r="BB110" s="147">
        <f>IF(AND(BB109=1,BA109=""),1,"")</f>
      </c>
    </row>
    <row r="111" spans="2:54" ht="27" customHeight="1">
      <c r="B111" s="236">
        <f>IF(AE111&lt;1,49,"ﾅﾝﾊﾞｰｶｰﾄﾞが重複しています")</f>
        <v>49</v>
      </c>
      <c r="C111" s="202"/>
      <c r="D111" s="253"/>
      <c r="E111" s="96"/>
      <c r="F111" s="202"/>
      <c r="G111" s="97"/>
      <c r="H111" s="97"/>
      <c r="I111" s="194"/>
      <c r="K111" s="14"/>
      <c r="L111" s="15"/>
      <c r="M111" s="15"/>
      <c r="N111" s="16"/>
      <c r="O111" s="16"/>
      <c r="P111">
        <f>IF($B$4="","",IF($B$4="中学",$B$4&amp;C111,IF($B$4="高校",$B$4&amp;C111,C111)))</f>
      </c>
      <c r="Q111" s="1">
        <f>COUNTA(G111,H111,I111)</f>
        <v>0</v>
      </c>
      <c r="R111" s="122"/>
      <c r="S111" s="122"/>
      <c r="T111" s="122"/>
      <c r="U111" s="123"/>
      <c r="V111" s="123"/>
      <c r="W111" s="130"/>
      <c r="X111" s="108"/>
      <c r="AC111" s="171">
        <f>IF(D111="","",C111&amp;D111)</f>
      </c>
      <c r="AD111" s="171">
        <f>IF(AC111="",1,AC111)</f>
        <v>1</v>
      </c>
      <c r="AE111" s="171">
        <f>IF(ISERROR(VLOOKUP(AD111,$AC$13:AC110,1,FALSE)),0,VLOOKUP(AD111,$AC$13:AC110,1,FALSE))</f>
        <v>0</v>
      </c>
      <c r="AF111" s="171">
        <f>D111&amp;E111</f>
      </c>
      <c r="AG111" s="171">
        <f>IF(AF111="",1,AF111)</f>
        <v>1</v>
      </c>
      <c r="AH111" s="171">
        <f>C111&amp;D111&amp;E111</f>
      </c>
      <c r="AI111" s="171">
        <f>IF(AH111="",1,AH111)</f>
        <v>1</v>
      </c>
      <c r="AJ111" s="92">
        <f>IF(AD111=AE111,1,"")</f>
      </c>
      <c r="AK111" s="116">
        <f>C111</f>
        <v>0</v>
      </c>
      <c r="AL111" s="92">
        <f>AK111</f>
        <v>0</v>
      </c>
      <c r="AM111" s="92">
        <f>AL111</f>
        <v>0</v>
      </c>
      <c r="AP111" s="138">
        <f>C111&amp;G111</f>
      </c>
      <c r="AQ111" s="138">
        <f>$C111&amp;H111</f>
      </c>
      <c r="AR111" s="138">
        <f>$C111&amp;I111</f>
      </c>
      <c r="AZ111" s="146">
        <f t="shared" si="3"/>
      </c>
      <c r="BA111" s="144">
        <f>IF(F111="",1,1)</f>
        <v>1</v>
      </c>
      <c r="BB111" s="145">
        <f>IF(G111="","",1)</f>
      </c>
    </row>
    <row r="112" spans="2:54" ht="27" customHeight="1">
      <c r="B112" s="237"/>
      <c r="C112" s="202"/>
      <c r="D112" s="254"/>
      <c r="E112" s="96"/>
      <c r="F112" s="202"/>
      <c r="G112" s="97"/>
      <c r="H112" s="97"/>
      <c r="I112" s="194"/>
      <c r="K112" s="14"/>
      <c r="L112" s="15"/>
      <c r="M112" s="15"/>
      <c r="N112" s="16"/>
      <c r="O112" s="16"/>
      <c r="R112" s="122"/>
      <c r="S112" s="122"/>
      <c r="T112" s="122"/>
      <c r="U112" s="123"/>
      <c r="V112" s="123"/>
      <c r="W112" s="130"/>
      <c r="X112" s="108"/>
      <c r="AC112" s="172"/>
      <c r="AD112" s="172"/>
      <c r="AE112" s="172"/>
      <c r="AF112" s="172"/>
      <c r="AG112" s="172"/>
      <c r="AH112" s="172"/>
      <c r="AI112" s="172"/>
      <c r="AK112" s="116"/>
      <c r="AP112" s="139"/>
      <c r="AQ112" s="139"/>
      <c r="AR112" s="139"/>
      <c r="AZ112" s="146">
        <f t="shared" si="3"/>
      </c>
      <c r="BA112" s="147">
        <f>IF(AND(BB111=1,AZ112=""),1,"")</f>
      </c>
      <c r="BB112" s="147">
        <f>IF(AND(BB111=1,BA111=""),1,"")</f>
      </c>
    </row>
    <row r="113" spans="2:54" ht="27" customHeight="1" thickBot="1">
      <c r="B113" s="249">
        <f>IF(AE113&lt;1,50,"ﾅﾝﾊﾞｰｶｰﾄﾞが重複しています")</f>
        <v>50</v>
      </c>
      <c r="C113" s="202"/>
      <c r="D113" s="253"/>
      <c r="E113" s="96"/>
      <c r="F113" s="202"/>
      <c r="G113" s="97"/>
      <c r="H113" s="97"/>
      <c r="I113" s="194"/>
      <c r="K113" s="14"/>
      <c r="L113" s="15"/>
      <c r="M113" s="15"/>
      <c r="N113" s="15"/>
      <c r="O113" s="15"/>
      <c r="P113">
        <f>IF($B$4="","",IF($B$4="中学",$B$4&amp;C113,IF($B$4="高校",$B$4&amp;C113,C113)))</f>
      </c>
      <c r="Q113" s="1">
        <f>COUNTA(G113,H113,I113)</f>
        <v>0</v>
      </c>
      <c r="R113" s="123"/>
      <c r="S113" s="123"/>
      <c r="T113" s="122"/>
      <c r="U113" s="123"/>
      <c r="V113" s="123"/>
      <c r="W113" s="130"/>
      <c r="X113" s="108"/>
      <c r="AC113" s="171">
        <f>IF(D113="","",C113&amp;D113)</f>
      </c>
      <c r="AD113" s="171">
        <f>IF(AC113="",1,AC113)</f>
        <v>1</v>
      </c>
      <c r="AE113" s="171">
        <f>IF(ISERROR(VLOOKUP(AD113,$AC$13:AC112,1,FALSE)),0,VLOOKUP(AD113,$AC$13:AC112,1,FALSE))</f>
        <v>0</v>
      </c>
      <c r="AF113" s="171">
        <f>D113&amp;E113</f>
      </c>
      <c r="AG113" s="171">
        <f>IF(AF113="",1,AF113)</f>
        <v>1</v>
      </c>
      <c r="AH113" s="171">
        <f>C113&amp;D113&amp;E113</f>
      </c>
      <c r="AI113" s="171">
        <f>IF(AH113="",1,AH113)</f>
        <v>1</v>
      </c>
      <c r="AJ113" s="92">
        <f>IF(AD113=AE113,1,"")</f>
      </c>
      <c r="AK113" s="116">
        <f>C113</f>
        <v>0</v>
      </c>
      <c r="AL113" s="92">
        <f>AK113</f>
        <v>0</v>
      </c>
      <c r="AM113" s="92">
        <f>AL113</f>
        <v>0</v>
      </c>
      <c r="AP113" s="138">
        <f>C113&amp;G113</f>
      </c>
      <c r="AQ113" s="138">
        <f>$C113&amp;H113</f>
      </c>
      <c r="AR113" s="138">
        <f>$C113&amp;I113</f>
      </c>
      <c r="AZ113" s="146">
        <f t="shared" si="3"/>
      </c>
      <c r="BA113" s="144">
        <f>IF(F113="",1,1)</f>
        <v>1</v>
      </c>
      <c r="BB113" s="145">
        <f>IF(G113="","",1)</f>
      </c>
    </row>
    <row r="114" spans="2:54" ht="27" customHeight="1" thickBot="1">
      <c r="B114" s="246"/>
      <c r="C114" s="203"/>
      <c r="D114" s="256"/>
      <c r="E114" s="98"/>
      <c r="F114" s="203"/>
      <c r="G114" s="137"/>
      <c r="H114" s="137"/>
      <c r="I114" s="195"/>
      <c r="K114" s="14"/>
      <c r="L114" s="15"/>
      <c r="M114" s="15"/>
      <c r="N114" s="15"/>
      <c r="O114" s="15"/>
      <c r="R114" s="123"/>
      <c r="S114" s="123"/>
      <c r="T114" s="122"/>
      <c r="U114" s="123"/>
      <c r="V114" s="123"/>
      <c r="W114" s="130"/>
      <c r="X114" s="108"/>
      <c r="AC114" s="172"/>
      <c r="AD114" s="172"/>
      <c r="AE114" s="172"/>
      <c r="AF114" s="172"/>
      <c r="AG114" s="172"/>
      <c r="AH114" s="172"/>
      <c r="AI114" s="172"/>
      <c r="AK114" s="116"/>
      <c r="AP114" s="139"/>
      <c r="AQ114" s="139"/>
      <c r="AR114" s="139"/>
      <c r="AZ114" s="146">
        <f t="shared" si="3"/>
      </c>
      <c r="BA114" s="147">
        <f>IF(AND(BB113=1,AZ114=""),1,"")</f>
      </c>
      <c r="BB114" s="147">
        <f>IF(AND(BB113=1,BA113=""),1,"")</f>
      </c>
    </row>
    <row r="115" spans="11:38" ht="20.25" customHeight="1">
      <c r="K115" s="12"/>
      <c r="L115" s="13"/>
      <c r="M115" s="13"/>
      <c r="N115" s="13"/>
      <c r="O115" s="13"/>
      <c r="R115" s="124"/>
      <c r="S115" s="124"/>
      <c r="T115" s="124"/>
      <c r="U115" s="124"/>
      <c r="V115" s="124"/>
      <c r="W115" s="132"/>
      <c r="X115" s="108"/>
      <c r="AC115" s="149">
        <f>'リレー申込票'!B11&amp;'リレー申込票'!D10</f>
      </c>
      <c r="AD115" s="92">
        <f aca="true" t="shared" si="4" ref="AD115:AD120">IF(AC115="",1,AC115)</f>
        <v>1</v>
      </c>
      <c r="AE115" s="92">
        <f>IF(ISERROR(VLOOKUP(AD115,$AC$13:AC114,1,FALSE)),0,VLOOKUP(AD115,$AC$13:AC114,1,FALSE))</f>
        <v>0</v>
      </c>
      <c r="AH115" s="173">
        <f>'リレー申込票'!B11&amp;'リレー申込票'!D10&amp;'リレー申込票'!E10</f>
      </c>
      <c r="AI115" s="173">
        <f aca="true" t="shared" si="5" ref="AI115:AI120">IF(AH115="",1,AH115)</f>
        <v>1</v>
      </c>
      <c r="AJ115" s="173">
        <f>IF(ISERROR(VLOOKUP(AI115,$AH$13:AH114,1,FALSE)),0,VLOOKUP(AI115,$AH$13:AH114,1,FALSE))</f>
        <v>0</v>
      </c>
      <c r="AK115" s="113"/>
      <c r="AL115" s="174">
        <f>IF('リレー申込票'!E10="","",IF(AND(AD115=AE115,AI115&gt;AJ115),1,""))</f>
      </c>
    </row>
    <row r="116" spans="29:38" ht="20.25" customHeight="1">
      <c r="AC116" s="149">
        <f>'リレー申込票'!B11&amp;'リレー申込票'!F10</f>
      </c>
      <c r="AD116" s="92">
        <f t="shared" si="4"/>
        <v>1</v>
      </c>
      <c r="AE116" s="92">
        <f>IF(ISERROR(VLOOKUP(AD116,$AC$13:AC115,1,FALSE)),0,VLOOKUP(AD116,$AC$13:AC115,1,FALSE))</f>
        <v>0</v>
      </c>
      <c r="AH116" s="92">
        <f>'リレー申込票'!B11&amp;'リレー申込票'!F10&amp;'リレー申込票'!G10</f>
      </c>
      <c r="AI116" s="173">
        <f t="shared" si="5"/>
        <v>1</v>
      </c>
      <c r="AJ116" s="173">
        <f>IF(ISERROR(VLOOKUP(AI116,$AH$13:AH115,1,FALSE)),0,VLOOKUP(AI116,$AH$13:AH115,1,FALSE))</f>
        <v>0</v>
      </c>
      <c r="AK116" s="113"/>
      <c r="AL116" s="174">
        <f>IF('リレー申込票'!G10="","",IF(AND(AD116=AE116,AI116&gt;AJ116),1,""))</f>
      </c>
    </row>
    <row r="117" spans="29:38" ht="20.25" customHeight="1">
      <c r="AC117" s="92">
        <f>'リレー申込票'!B11&amp;'リレー申込票'!H10</f>
      </c>
      <c r="AD117" s="92">
        <f t="shared" si="4"/>
        <v>1</v>
      </c>
      <c r="AE117" s="92">
        <f>IF(ISERROR(VLOOKUP(AD117,$AC$13:AC116,1,FALSE)),0,VLOOKUP(AD117,$AC$13:AC116,1,FALSE))</f>
        <v>0</v>
      </c>
      <c r="AH117" s="92">
        <f>'リレー申込票'!B11&amp;'リレー申込票'!H10&amp;'リレー申込票'!I10</f>
      </c>
      <c r="AI117" s="173">
        <f t="shared" si="5"/>
        <v>1</v>
      </c>
      <c r="AJ117" s="173">
        <f>IF(ISERROR(VLOOKUP(AI117,$AH$13:AH116,1,FALSE)),0,VLOOKUP(AI117,$AH$13:AH116,1,FALSE))</f>
        <v>0</v>
      </c>
      <c r="AK117" s="113"/>
      <c r="AL117" s="174">
        <f>IF('リレー申込票'!I10="","",IF(AND(AD117=AE117,AI117&gt;AJ117),1,""))</f>
      </c>
    </row>
    <row r="118" spans="29:38" ht="13.5">
      <c r="AC118" s="92">
        <f>'リレー申込票'!B11&amp;'リレー申込票'!D12</f>
      </c>
      <c r="AD118" s="92">
        <f t="shared" si="4"/>
        <v>1</v>
      </c>
      <c r="AE118" s="92">
        <f>IF(ISERROR(VLOOKUP(AD118,$AC$13:AC117,1,FALSE)),0,VLOOKUP(AD118,$AC$13:AC117,1,FALSE))</f>
        <v>0</v>
      </c>
      <c r="AH118" s="92">
        <f>'リレー申込票'!B11&amp;'リレー申込票'!D12&amp;'リレー申込票'!E12</f>
      </c>
      <c r="AI118" s="173">
        <f t="shared" si="5"/>
        <v>1</v>
      </c>
      <c r="AJ118" s="173">
        <f>IF(ISERROR(VLOOKUP(AI118,$AH$13:AH117,1,FALSE)),0,VLOOKUP(AI118,$AH$13:AH117,1,FALSE))</f>
        <v>0</v>
      </c>
      <c r="AK118" s="113"/>
      <c r="AL118" s="174">
        <f>IF('リレー申込票'!E12="","",IF(AND(AD118=AE118,AI118&gt;AJ118),1,""))</f>
      </c>
    </row>
    <row r="119" spans="29:38" ht="13.5">
      <c r="AC119" s="92">
        <f>'リレー申込票'!B11&amp;'リレー申込票'!F12</f>
      </c>
      <c r="AD119" s="92">
        <f t="shared" si="4"/>
        <v>1</v>
      </c>
      <c r="AE119" s="92">
        <f>IF(ISERROR(VLOOKUP(AD119,$AC$13:AC118,1,FALSE)),0,VLOOKUP(AD119,$AC$13:AC118,1,FALSE))</f>
        <v>0</v>
      </c>
      <c r="AH119" s="92">
        <f>'リレー申込票'!B11&amp;'リレー申込票'!F12&amp;'リレー申込票'!G12</f>
      </c>
      <c r="AI119" s="173">
        <f t="shared" si="5"/>
        <v>1</v>
      </c>
      <c r="AJ119" s="173">
        <f>IF(ISERROR(VLOOKUP(AI119,$AH$13:AH118,1,FALSE)),0,VLOOKUP(AI119,$AH$13:AH118,1,FALSE))</f>
        <v>0</v>
      </c>
      <c r="AK119" s="113"/>
      <c r="AL119" s="174">
        <f>IF('リレー申込票'!G12="","",IF(AND(AD119=AE119,AI119&gt;AJ119),1,""))</f>
      </c>
    </row>
    <row r="120" spans="29:38" ht="13.5">
      <c r="AC120" s="92">
        <f>'リレー申込票'!B11&amp;'リレー申込票'!H12</f>
      </c>
      <c r="AD120" s="92">
        <f t="shared" si="4"/>
        <v>1</v>
      </c>
      <c r="AE120" s="92">
        <f>IF(ISERROR(VLOOKUP(AD120,$AC$13:AC119,1,FALSE)),0,VLOOKUP(AD120,$AC$13:AC119,1,FALSE))</f>
        <v>0</v>
      </c>
      <c r="AH120" s="92">
        <f>'リレー申込票'!B11&amp;'リレー申込票'!H12&amp;'リレー申込票'!I12</f>
      </c>
      <c r="AI120" s="173">
        <f t="shared" si="5"/>
        <v>1</v>
      </c>
      <c r="AJ120" s="173">
        <f>IF(ISERROR(VLOOKUP(AI120,$AH$13:AH119,1,FALSE)),0,VLOOKUP(AI120,$AH$13:AH119,1,FALSE))</f>
        <v>0</v>
      </c>
      <c r="AK120" s="113"/>
      <c r="AL120" s="174">
        <f>IF('リレー申込票'!I12="","",IF(AND(AD120=AE120,AI120&gt;AJ120),1,""))</f>
      </c>
    </row>
    <row r="121" spans="37:38" ht="13.5">
      <c r="AK121" s="113"/>
      <c r="AL121" s="113"/>
    </row>
    <row r="122" spans="29:38" ht="13.5">
      <c r="AC122" s="92">
        <f>'リレー申込票'!B16&amp;'リレー申込票'!D15</f>
      </c>
      <c r="AD122" s="92">
        <f aca="true" t="shared" si="6" ref="AD122:AD127">IF(AC122="",1,AC122)</f>
        <v>1</v>
      </c>
      <c r="AE122" s="92">
        <f>IF(ISERROR(VLOOKUP(AD122,$AC$13:AC121,1,FALSE)),0,VLOOKUP(AD122,$AC$13:AC121,1,FALSE))</f>
        <v>0</v>
      </c>
      <c r="AH122" s="92">
        <f>'リレー申込票'!B16&amp;'リレー申込票'!D15&amp;'リレー申込票'!E15</f>
      </c>
      <c r="AI122" s="173">
        <f aca="true" t="shared" si="7" ref="AI122:AI127">IF(AH122="",1,AH122)</f>
        <v>1</v>
      </c>
      <c r="AJ122" s="173">
        <f>IF(ISERROR(VLOOKUP(AI122,$AH$13:AH121,1,FALSE)),0,VLOOKUP(AI122,$AH$13:AH121,1,FALSE))</f>
        <v>0</v>
      </c>
      <c r="AK122" s="113"/>
      <c r="AL122" s="174">
        <f>IF('リレー申込票'!E15="","",IF(AND(AD122=AE122,AI122&gt;AJ122),1,""))</f>
      </c>
    </row>
    <row r="123" spans="29:38" ht="13.5">
      <c r="AC123" s="92">
        <f>'リレー申込票'!B16&amp;'リレー申込票'!F15</f>
      </c>
      <c r="AD123" s="92">
        <f t="shared" si="6"/>
        <v>1</v>
      </c>
      <c r="AE123" s="92">
        <f>IF(ISERROR(VLOOKUP(AD123,$AC$13:AC122,1,FALSE)),0,VLOOKUP(AD123,$AC$13:AC122,1,FALSE))</f>
        <v>0</v>
      </c>
      <c r="AH123" s="92">
        <f>'リレー申込票'!B16&amp;'リレー申込票'!F15&amp;'リレー申込票'!G15</f>
      </c>
      <c r="AI123" s="173">
        <f t="shared" si="7"/>
        <v>1</v>
      </c>
      <c r="AJ123" s="173">
        <f>IF(ISERROR(VLOOKUP(AI123,$AH$13:AH122,1,FALSE)),0,VLOOKUP(AI123,$AH$13:AH122,1,FALSE))</f>
        <v>0</v>
      </c>
      <c r="AK123" s="113"/>
      <c r="AL123" s="174">
        <f>IF('リレー申込票'!G15="","",IF(AND(AD123=AE123,AI123&gt;AJ123),1,""))</f>
      </c>
    </row>
    <row r="124" spans="29:38" ht="13.5">
      <c r="AC124" s="92">
        <f>'リレー申込票'!B16&amp;'リレー申込票'!H15</f>
      </c>
      <c r="AD124" s="92">
        <f t="shared" si="6"/>
        <v>1</v>
      </c>
      <c r="AE124" s="92">
        <f>IF(ISERROR(VLOOKUP(AD124,$AC$13:AC123,1,FALSE)),0,VLOOKUP(AD124,$AC$13:AC123,1,FALSE))</f>
        <v>0</v>
      </c>
      <c r="AH124" s="92">
        <f>'リレー申込票'!B16&amp;'リレー申込票'!H15&amp;'リレー申込票'!I15</f>
      </c>
      <c r="AI124" s="173">
        <f t="shared" si="7"/>
        <v>1</v>
      </c>
      <c r="AJ124" s="173">
        <f>IF(ISERROR(VLOOKUP(AI124,$AH$13:AH123,1,FALSE)),0,VLOOKUP(AI124,$AH$13:AH123,1,FALSE))</f>
        <v>0</v>
      </c>
      <c r="AK124" s="113"/>
      <c r="AL124" s="174">
        <f>IF('リレー申込票'!I15="","",IF(AND(AD124=AE124,AI124&gt;AJ124),1,""))</f>
      </c>
    </row>
    <row r="125" spans="29:38" ht="13.5">
      <c r="AC125" s="92">
        <f>'リレー申込票'!B16&amp;'リレー申込票'!D17</f>
      </c>
      <c r="AD125" s="92">
        <f t="shared" si="6"/>
        <v>1</v>
      </c>
      <c r="AE125" s="92">
        <f>IF(ISERROR(VLOOKUP(AD125,$AC$13:AC124,1,FALSE)),0,VLOOKUP(AD125,$AC$13:AC124,1,FALSE))</f>
        <v>0</v>
      </c>
      <c r="AH125" s="92">
        <f>'リレー申込票'!B16&amp;'リレー申込票'!D17&amp;'リレー申込票'!E17</f>
      </c>
      <c r="AI125" s="173">
        <f t="shared" si="7"/>
        <v>1</v>
      </c>
      <c r="AJ125" s="173">
        <f>IF(ISERROR(VLOOKUP(AI125,$AH$13:AH124,1,FALSE)),0,VLOOKUP(AI125,$AH$13:AH124,1,FALSE))</f>
        <v>0</v>
      </c>
      <c r="AK125" s="113"/>
      <c r="AL125" s="174">
        <f>IF('リレー申込票'!E17="","",IF(AND(AD125=AE125,AI125&gt;AJ125),1,""))</f>
      </c>
    </row>
    <row r="126" spans="29:38" ht="13.5">
      <c r="AC126" s="92">
        <f>'リレー申込票'!B16&amp;'リレー申込票'!F17</f>
      </c>
      <c r="AD126" s="92">
        <f t="shared" si="6"/>
        <v>1</v>
      </c>
      <c r="AE126" s="92">
        <f>IF(ISERROR(VLOOKUP(AD126,$AC$13:AC125,1,FALSE)),0,VLOOKUP(AD126,$AC$13:AC125,1,FALSE))</f>
        <v>0</v>
      </c>
      <c r="AH126" s="92">
        <f>'リレー申込票'!B16&amp;'リレー申込票'!F17&amp;'リレー申込票'!G17</f>
      </c>
      <c r="AI126" s="173">
        <f t="shared" si="7"/>
        <v>1</v>
      </c>
      <c r="AJ126" s="173">
        <f>IF(ISERROR(VLOOKUP(AI126,$AH$13:AH125,1,FALSE)),0,VLOOKUP(AI126,$AH$13:AH125,1,FALSE))</f>
        <v>0</v>
      </c>
      <c r="AK126" s="113"/>
      <c r="AL126" s="174">
        <f>IF('リレー申込票'!G17="","",IF(AND(AD126=AE126,AI126&gt;AJ126),1,""))</f>
      </c>
    </row>
    <row r="127" spans="29:38" ht="13.5">
      <c r="AC127" s="92">
        <f>'リレー申込票'!B16&amp;'リレー申込票'!H17</f>
      </c>
      <c r="AD127" s="92">
        <f t="shared" si="6"/>
        <v>1</v>
      </c>
      <c r="AE127" s="92">
        <f>IF(ISERROR(VLOOKUP(AD127,$AC$13:AC126,1,FALSE)),0,VLOOKUP(AD127,$AC$13:AC126,1,FALSE))</f>
        <v>0</v>
      </c>
      <c r="AH127" s="92">
        <f>'リレー申込票'!B16&amp;'リレー申込票'!H17&amp;'リレー申込票'!I17</f>
      </c>
      <c r="AI127" s="173">
        <f t="shared" si="7"/>
        <v>1</v>
      </c>
      <c r="AJ127" s="173">
        <f>IF(ISERROR(VLOOKUP(AI127,$AH$13:AH126,1,FALSE)),0,VLOOKUP(AI127,$AH$13:AH126,1,FALSE))</f>
        <v>0</v>
      </c>
      <c r="AK127" s="113"/>
      <c r="AL127" s="174">
        <f>IF('リレー申込票'!I17="","",IF(AND(AD127=AE127,AI127&gt;AJ127),1,""))</f>
      </c>
    </row>
    <row r="128" spans="37:38" ht="13.5">
      <c r="AK128" s="113"/>
      <c r="AL128" s="113"/>
    </row>
    <row r="129" spans="29:38" ht="13.5">
      <c r="AC129" s="92">
        <f>'リレー申込票'!B21&amp;'リレー申込票'!D20</f>
      </c>
      <c r="AD129" s="92">
        <f aca="true" t="shared" si="8" ref="AD129:AD134">IF(AC129="",1,AC129)</f>
        <v>1</v>
      </c>
      <c r="AE129" s="92">
        <f>IF(ISERROR(VLOOKUP(AD129,$AC$13:AC128,1,FALSE)),0,VLOOKUP(AD129,$AC$13:AC128,1,FALSE))</f>
        <v>0</v>
      </c>
      <c r="AH129" s="92">
        <f>'リレー申込票'!B21&amp;'リレー申込票'!D20&amp;'リレー申込票'!E20</f>
      </c>
      <c r="AI129" s="173">
        <f aca="true" t="shared" si="9" ref="AI129:AI134">IF(AH129="",1,AH129)</f>
        <v>1</v>
      </c>
      <c r="AJ129" s="173">
        <f>IF(ISERROR(VLOOKUP(AI129,$AH$13:AH128,1,FALSE)),0,VLOOKUP(AI129,$AH$13:AH128,1,FALSE))</f>
        <v>0</v>
      </c>
      <c r="AK129" s="113"/>
      <c r="AL129" s="174">
        <f>IF('リレー申込票'!E20="","",IF(AND(AD129=AE129,AI129&gt;AJ129),1,""))</f>
      </c>
    </row>
    <row r="130" spans="29:38" ht="13.5">
      <c r="AC130" s="92">
        <f>'リレー申込票'!B21&amp;'リレー申込票'!F20</f>
      </c>
      <c r="AD130" s="92">
        <f t="shared" si="8"/>
        <v>1</v>
      </c>
      <c r="AE130" s="92">
        <f>IF(ISERROR(VLOOKUP(AD130,$AC$13:AC129,1,FALSE)),0,VLOOKUP(AD130,$AC$13:AC129,1,FALSE))</f>
        <v>0</v>
      </c>
      <c r="AH130" s="92">
        <f>'リレー申込票'!B21&amp;'リレー申込票'!F20&amp;'リレー申込票'!G20</f>
      </c>
      <c r="AI130" s="173">
        <f t="shared" si="9"/>
        <v>1</v>
      </c>
      <c r="AJ130" s="173">
        <f>IF(ISERROR(VLOOKUP(AI130,$AH$13:AH129,1,FALSE)),0,VLOOKUP(AI130,$AH$13:AH129,1,FALSE))</f>
        <v>0</v>
      </c>
      <c r="AK130" s="113"/>
      <c r="AL130" s="174">
        <f>IF('リレー申込票'!G20="","",IF(AND(AD130=AE130,AI130&gt;AJ130),1,""))</f>
      </c>
    </row>
    <row r="131" spans="29:38" ht="13.5">
      <c r="AC131" s="92">
        <f>'リレー申込票'!B21&amp;'リレー申込票'!H20</f>
      </c>
      <c r="AD131" s="92">
        <f t="shared" si="8"/>
        <v>1</v>
      </c>
      <c r="AE131" s="92">
        <f>IF(ISERROR(VLOOKUP(AD131,$AC$13:AC130,1,FALSE)),0,VLOOKUP(AD131,$AC$13:AC130,1,FALSE))</f>
        <v>0</v>
      </c>
      <c r="AH131" s="92">
        <f>'リレー申込票'!B21&amp;'リレー申込票'!H20&amp;'リレー申込票'!I20</f>
      </c>
      <c r="AI131" s="173">
        <f t="shared" si="9"/>
        <v>1</v>
      </c>
      <c r="AJ131" s="173">
        <f>IF(ISERROR(VLOOKUP(AI131,$AH$13:AH130,1,FALSE)),0,VLOOKUP(AI131,$AH$13:AH130,1,FALSE))</f>
        <v>0</v>
      </c>
      <c r="AK131" s="113"/>
      <c r="AL131" s="174">
        <f>IF('リレー申込票'!I20="","",IF(AND(AD131=AE131,AI131&gt;AJ131),1,""))</f>
      </c>
    </row>
    <row r="132" spans="29:38" ht="13.5">
      <c r="AC132" s="92">
        <f>'リレー申込票'!B21&amp;'リレー申込票'!D22</f>
      </c>
      <c r="AD132" s="92">
        <f t="shared" si="8"/>
        <v>1</v>
      </c>
      <c r="AE132" s="92">
        <f>IF(ISERROR(VLOOKUP(AD132,$AC$13:AC131,1,FALSE)),0,VLOOKUP(AD132,$AC$13:AC131,1,FALSE))</f>
        <v>0</v>
      </c>
      <c r="AH132" s="92">
        <f>'リレー申込票'!B21&amp;'リレー申込票'!D22&amp;'リレー申込票'!E22</f>
      </c>
      <c r="AI132" s="173">
        <f t="shared" si="9"/>
        <v>1</v>
      </c>
      <c r="AJ132" s="173">
        <f>IF(ISERROR(VLOOKUP(AI132,$AH$13:AH131,1,FALSE)),0,VLOOKUP(AI132,$AH$13:AH131,1,FALSE))</f>
        <v>0</v>
      </c>
      <c r="AK132" s="113"/>
      <c r="AL132" s="174">
        <f>IF('リレー申込票'!E22="","",IF(AND(AD132=AE132,AI132&gt;AJ132),1,""))</f>
      </c>
    </row>
    <row r="133" spans="29:38" ht="13.5">
      <c r="AC133" s="92">
        <f>'リレー申込票'!B21&amp;'リレー申込票'!F22</f>
      </c>
      <c r="AD133" s="92">
        <f t="shared" si="8"/>
        <v>1</v>
      </c>
      <c r="AE133" s="92">
        <f>IF(ISERROR(VLOOKUP(AD133,$AC$13:AC132,1,FALSE)),0,VLOOKUP(AD133,$AC$13:AC132,1,FALSE))</f>
        <v>0</v>
      </c>
      <c r="AH133" s="92">
        <f>'リレー申込票'!B21&amp;'リレー申込票'!F22&amp;'リレー申込票'!G22</f>
      </c>
      <c r="AI133" s="173">
        <f t="shared" si="9"/>
        <v>1</v>
      </c>
      <c r="AJ133" s="173">
        <f>IF(ISERROR(VLOOKUP(AI133,$AH$13:AH132,1,FALSE)),0,VLOOKUP(AI133,$AH$13:AH132,1,FALSE))</f>
        <v>0</v>
      </c>
      <c r="AK133" s="113"/>
      <c r="AL133" s="174">
        <f>IF('リレー申込票'!G22="","",IF(AND(AD133=AE133,AI133&gt;AJ133),1,""))</f>
      </c>
    </row>
    <row r="134" spans="29:38" ht="13.5">
      <c r="AC134" s="92">
        <f>'リレー申込票'!B21&amp;'リレー申込票'!H22</f>
      </c>
      <c r="AD134" s="92">
        <f t="shared" si="8"/>
        <v>1</v>
      </c>
      <c r="AE134" s="92">
        <f>IF(ISERROR(VLOOKUP(AD134,$AC$13:AC133,1,FALSE)),0,VLOOKUP(AD134,$AC$13:AC133,1,FALSE))</f>
        <v>0</v>
      </c>
      <c r="AH134" s="92">
        <f>'リレー申込票'!B21&amp;'リレー申込票'!H22&amp;'リレー申込票'!I22</f>
      </c>
      <c r="AI134" s="173">
        <f t="shared" si="9"/>
        <v>1</v>
      </c>
      <c r="AJ134" s="173">
        <f>IF(ISERROR(VLOOKUP(AI134,$AH$13:AH133,1,FALSE)),0,VLOOKUP(AI134,$AH$13:AH133,1,FALSE))</f>
        <v>0</v>
      </c>
      <c r="AK134" s="113"/>
      <c r="AL134" s="174">
        <f>IF('リレー申込票'!I22="","",IF(AND(AD134=AE134,AI134&gt;AJ134),1,""))</f>
      </c>
    </row>
    <row r="135" spans="37:38" ht="13.5">
      <c r="AK135" s="113"/>
      <c r="AL135" s="113"/>
    </row>
    <row r="136" spans="29:38" ht="13.5">
      <c r="AC136" s="92">
        <f>'リレー申込票'!B26&amp;'リレー申込票'!D25</f>
      </c>
      <c r="AD136" s="92">
        <f aca="true" t="shared" si="10" ref="AD136:AD141">IF(AC136="",1,AC136)</f>
        <v>1</v>
      </c>
      <c r="AE136" s="92">
        <f>IF(ISERROR(VLOOKUP(AD136,$AC$13:AC135,1,FALSE)),0,VLOOKUP(AD136,$AC$13:AC135,1,FALSE))</f>
        <v>0</v>
      </c>
      <c r="AH136" s="92">
        <f>'リレー申込票'!B26&amp;'リレー申込票'!D25&amp;'リレー申込票'!E25</f>
      </c>
      <c r="AI136" s="173">
        <f aca="true" t="shared" si="11" ref="AI136:AI141">IF(AH136="",1,AH136)</f>
        <v>1</v>
      </c>
      <c r="AJ136" s="173">
        <f>IF(ISERROR(VLOOKUP(AI136,$AH$13:AH135,1,FALSE)),0,VLOOKUP(AI136,$AH$13:AH135,1,FALSE))</f>
        <v>0</v>
      </c>
      <c r="AK136" s="113"/>
      <c r="AL136" s="174">
        <f>IF('リレー申込票'!E25="","",IF(AND(AD136=AE136,AI136&gt;AJ136),1,""))</f>
      </c>
    </row>
    <row r="137" spans="29:38" ht="13.5">
      <c r="AC137" s="92">
        <f>'リレー申込票'!B26&amp;'リレー申込票'!F25</f>
      </c>
      <c r="AD137" s="92">
        <f t="shared" si="10"/>
        <v>1</v>
      </c>
      <c r="AE137" s="92">
        <f>IF(ISERROR(VLOOKUP(AD137,$AC$13:AC136,1,FALSE)),0,VLOOKUP(AD137,$AC$13:AC136,1,FALSE))</f>
        <v>0</v>
      </c>
      <c r="AH137" s="92">
        <f>'リレー申込票'!B26&amp;'リレー申込票'!F25&amp;'リレー申込票'!G25</f>
      </c>
      <c r="AI137" s="173">
        <f t="shared" si="11"/>
        <v>1</v>
      </c>
      <c r="AJ137" s="173">
        <f>IF(ISERROR(VLOOKUP(AI137,$AH$13:AH136,1,FALSE)),0,VLOOKUP(AI137,$AH$13:AH136,1,FALSE))</f>
        <v>0</v>
      </c>
      <c r="AK137" s="113"/>
      <c r="AL137" s="174">
        <f>IF('リレー申込票'!G25="","",IF(AND(AD137=AE137,AI137&gt;AJ137),1,""))</f>
      </c>
    </row>
    <row r="138" spans="29:38" ht="13.5">
      <c r="AC138" s="92">
        <f>'リレー申込票'!B26&amp;'リレー申込票'!H25</f>
      </c>
      <c r="AD138" s="92">
        <f t="shared" si="10"/>
        <v>1</v>
      </c>
      <c r="AE138" s="92">
        <f>IF(ISERROR(VLOOKUP(AD138,$AC$13:AC137,1,FALSE)),0,VLOOKUP(AD138,$AC$13:AC137,1,FALSE))</f>
        <v>0</v>
      </c>
      <c r="AH138" s="92">
        <f>'リレー申込票'!B26&amp;'リレー申込票'!H25&amp;'リレー申込票'!I25</f>
      </c>
      <c r="AI138" s="173">
        <f t="shared" si="11"/>
        <v>1</v>
      </c>
      <c r="AJ138" s="173">
        <f>IF(ISERROR(VLOOKUP(AI138,$AH$13:AH137,1,FALSE)),0,VLOOKUP(AI138,$AH$13:AH137,1,FALSE))</f>
        <v>0</v>
      </c>
      <c r="AK138" s="113"/>
      <c r="AL138" s="174">
        <f>IF('リレー申込票'!I25="","",IF(AND(AD138=AE138,AI138&gt;AJ138),1,""))</f>
      </c>
    </row>
    <row r="139" spans="29:38" ht="13.5">
      <c r="AC139" s="92">
        <f>'リレー申込票'!B26&amp;'リレー申込票'!D27</f>
      </c>
      <c r="AD139" s="92">
        <f t="shared" si="10"/>
        <v>1</v>
      </c>
      <c r="AE139" s="92">
        <f>IF(ISERROR(VLOOKUP(AD139,$AC$13:AC138,1,FALSE)),0,VLOOKUP(AD139,$AC$13:AC138,1,FALSE))</f>
        <v>0</v>
      </c>
      <c r="AH139" s="92">
        <f>'リレー申込票'!B26&amp;'リレー申込票'!D27&amp;'リレー申込票'!G27</f>
      </c>
      <c r="AI139" s="173">
        <f t="shared" si="11"/>
        <v>1</v>
      </c>
      <c r="AJ139" s="173">
        <f>IF(ISERROR(VLOOKUP(AI139,$AH$13:AH138,1,FALSE)),0,VLOOKUP(AI139,$AH$13:AH138,1,FALSE))</f>
        <v>0</v>
      </c>
      <c r="AK139" s="113"/>
      <c r="AL139" s="174">
        <f>IF('リレー申込票'!G27="","",IF(AND(AD139=AE139,AI139&gt;AJ139),1,""))</f>
      </c>
    </row>
    <row r="140" spans="29:38" ht="13.5">
      <c r="AC140" s="92">
        <f>'リレー申込票'!B26&amp;'リレー申込票'!F27</f>
      </c>
      <c r="AD140" s="92">
        <f t="shared" si="10"/>
        <v>1</v>
      </c>
      <c r="AE140" s="92">
        <f>IF(ISERROR(VLOOKUP(AD140,$AC$13:AC139,1,FALSE)),0,VLOOKUP(AD140,$AC$13:AC139,1,FALSE))</f>
        <v>0</v>
      </c>
      <c r="AH140" s="92">
        <f>'リレー申込票'!B26&amp;'リレー申込票'!F27&amp;'リレー申込票'!G27</f>
      </c>
      <c r="AI140" s="173">
        <f t="shared" si="11"/>
        <v>1</v>
      </c>
      <c r="AJ140" s="173">
        <f>IF(ISERROR(VLOOKUP(AI140,$AH$13:AH139,1,FALSE)),0,VLOOKUP(AI140,$AH$13:AH139,1,FALSE))</f>
        <v>0</v>
      </c>
      <c r="AK140" s="113"/>
      <c r="AL140" s="174">
        <f>IF('リレー申込票'!G27="","",IF(AND(AD140=AE140,AI140&gt;AJ140),1,""))</f>
      </c>
    </row>
    <row r="141" spans="29:38" ht="13.5">
      <c r="AC141" s="92">
        <f>'リレー申込票'!B26&amp;'リレー申込票'!H27</f>
      </c>
      <c r="AD141" s="92">
        <f t="shared" si="10"/>
        <v>1</v>
      </c>
      <c r="AE141" s="92">
        <f>IF(ISERROR(VLOOKUP(AD141,$AC$13:AC140,1,FALSE)),0,VLOOKUP(AD141,$AC$13:AC140,1,FALSE))</f>
        <v>0</v>
      </c>
      <c r="AH141" s="92">
        <f>'リレー申込票'!B26&amp;'リレー申込票'!H27&amp;'リレー申込票'!I27</f>
      </c>
      <c r="AI141" s="173">
        <f t="shared" si="11"/>
        <v>1</v>
      </c>
      <c r="AJ141" s="173">
        <f>IF(ISERROR(VLOOKUP(AI141,$AH$13:AH140,1,FALSE)),0,VLOOKUP(AI141,$AH$13:AH140,1,FALSE))</f>
        <v>0</v>
      </c>
      <c r="AK141" s="113"/>
      <c r="AL141" s="174">
        <f>IF('リレー申込票'!I27="","",IF(AND(AD141=AE141,AI141&gt;AJ141),1,""))</f>
      </c>
    </row>
    <row r="142" spans="37:38" ht="13.5">
      <c r="AK142" s="113"/>
      <c r="AL142" s="113"/>
    </row>
    <row r="143" spans="29:38" ht="13.5">
      <c r="AC143" s="92">
        <f>'リレー申込票'!B31&amp;'リレー申込票'!D30</f>
      </c>
      <c r="AD143" s="92">
        <f>IF(AC143="",1,AC143)</f>
        <v>1</v>
      </c>
      <c r="AE143" s="92">
        <f>IF(ISERROR(VLOOKUP(AD143,$AC$13:AC142,1,FALSE)),0,VLOOKUP(AD143,$AC$13:AC142,1,FALSE))</f>
        <v>0</v>
      </c>
      <c r="AH143" s="92">
        <f>'リレー申込票'!B31&amp;'リレー申込票'!D30&amp;'リレー申込票'!E30</f>
      </c>
      <c r="AI143" s="173">
        <f>IF(AH143="",1,AH143)</f>
        <v>1</v>
      </c>
      <c r="AJ143" s="173">
        <f>IF(ISERROR(VLOOKUP(AI143,$AH$13:AH142,1,FALSE)),0,VLOOKUP(AI143,$AH$13:AH142,1,FALSE))</f>
        <v>0</v>
      </c>
      <c r="AK143" s="113"/>
      <c r="AL143" s="174">
        <f>IF('リレー申込票'!E30="","",IF(AND(AD143=AE143,AI143&gt;AJ143),1,""))</f>
      </c>
    </row>
    <row r="144" spans="29:38" ht="13.5">
      <c r="AC144" s="92">
        <f>'リレー申込票'!B31&amp;'リレー申込票'!F30</f>
      </c>
      <c r="AD144" s="92">
        <f>IF(AC144="",1,AC144)</f>
        <v>1</v>
      </c>
      <c r="AE144" s="92">
        <f>IF(ISERROR(VLOOKUP(AD144,$AC$13:AC143,1,FALSE)),0,VLOOKUP(AD144,$AC$13:AC143,1,FALSE))</f>
        <v>0</v>
      </c>
      <c r="AH144" s="92">
        <f>'リレー申込票'!B31&amp;'リレー申込票'!F30&amp;'リレー申込票'!G30</f>
      </c>
      <c r="AI144" s="173">
        <f aca="true" t="shared" si="12" ref="AI144:AI155">IF(AH144="",1,AH144)</f>
        <v>1</v>
      </c>
      <c r="AJ144" s="173">
        <f>IF(ISERROR(VLOOKUP(AI144,$AH$13:AH143,1,FALSE)),0,VLOOKUP(AI144,$AH$13:AH143,1,FALSE))</f>
        <v>0</v>
      </c>
      <c r="AK144" s="113"/>
      <c r="AL144" s="174">
        <f>IF('リレー申込票'!G30="","",IF(AND(AD144=AE144,AI144&gt;AJ144),1,""))</f>
      </c>
    </row>
    <row r="145" spans="29:38" ht="13.5">
      <c r="AC145" s="92">
        <f>'リレー申込票'!B31&amp;'リレー申込票'!H30</f>
      </c>
      <c r="AD145" s="92">
        <f>IF(AC145="",1,AC145)</f>
        <v>1</v>
      </c>
      <c r="AE145" s="92">
        <f>IF(ISERROR(VLOOKUP(AD145,$AC$13:AC144,1,FALSE)),0,VLOOKUP(AD145,$AC$13:AC144,1,FALSE))</f>
        <v>0</v>
      </c>
      <c r="AH145" s="92">
        <f>'リレー申込票'!B31&amp;'リレー申込票'!H30&amp;'リレー申込票'!I30</f>
      </c>
      <c r="AI145" s="173">
        <f t="shared" si="12"/>
        <v>1</v>
      </c>
      <c r="AJ145" s="173">
        <f>IF(ISERROR(VLOOKUP(AI145,$AH$13:AH144,1,FALSE)),0,VLOOKUP(AI145,$AH$13:AH144,1,FALSE))</f>
        <v>0</v>
      </c>
      <c r="AK145" s="113"/>
      <c r="AL145" s="174">
        <f>IF('リレー申込票'!I30="","",IF(AND(AD145=AE145,AI145&gt;AJ145),1,""))</f>
      </c>
    </row>
    <row r="146" spans="29:38" ht="13.5">
      <c r="AC146" s="92">
        <f>'リレー申込票'!B31&amp;'リレー申込票'!D32</f>
      </c>
      <c r="AD146" s="92">
        <f aca="true" t="shared" si="13" ref="AD146:AD155">IF(AC146="",1,AC146)</f>
        <v>1</v>
      </c>
      <c r="AE146" s="92">
        <f>IF(ISERROR(VLOOKUP(AD146,$AC$13:AC145,1,FALSE)),0,VLOOKUP(AD146,$AC$13:AC145,1,FALSE))</f>
        <v>0</v>
      </c>
      <c r="AH146" s="92">
        <f>'リレー申込票'!B31&amp;'リレー申込票'!D32&amp;'リレー申込票'!E32</f>
      </c>
      <c r="AI146" s="173">
        <f t="shared" si="12"/>
        <v>1</v>
      </c>
      <c r="AJ146" s="173">
        <f>IF(ISERROR(VLOOKUP(AI146,$AH$13:AH145,1,FALSE)),0,VLOOKUP(AI146,$AH$13:AH145,1,FALSE))</f>
        <v>0</v>
      </c>
      <c r="AK146" s="113"/>
      <c r="AL146" s="174">
        <f>IF('リレー申込票'!E32="","",IF(AND(AD146=AE146,AI146&gt;AJ146),1,""))</f>
      </c>
    </row>
    <row r="147" spans="29:38" ht="13.5">
      <c r="AC147" s="92">
        <f>'リレー申込票'!B31&amp;'リレー申込票'!F32</f>
      </c>
      <c r="AD147" s="92">
        <f t="shared" si="13"/>
        <v>1</v>
      </c>
      <c r="AE147" s="92">
        <f>IF(ISERROR(VLOOKUP(AD147,$AC$13:AC146,1,FALSE)),0,VLOOKUP(AD147,$AC$13:AC146,1,FALSE))</f>
        <v>0</v>
      </c>
      <c r="AH147" s="92">
        <f>'リレー申込票'!B31&amp;'リレー申込票'!F32&amp;'リレー申込票'!G32</f>
      </c>
      <c r="AI147" s="173">
        <f t="shared" si="12"/>
        <v>1</v>
      </c>
      <c r="AJ147" s="173">
        <f>IF(ISERROR(VLOOKUP(AI147,$AH$13:AH146,1,FALSE)),0,VLOOKUP(AI147,$AH$13:AH146,1,FALSE))</f>
        <v>0</v>
      </c>
      <c r="AK147" s="113"/>
      <c r="AL147" s="174">
        <f>IF('リレー申込票'!G32="","",IF(AND(AD147=AE147,AI147&gt;AJ147),1,""))</f>
      </c>
    </row>
    <row r="148" spans="29:38" ht="13.5">
      <c r="AC148" s="92">
        <f>'リレー申込票'!B31&amp;'リレー申込票'!H32</f>
      </c>
      <c r="AD148" s="92">
        <f t="shared" si="13"/>
        <v>1</v>
      </c>
      <c r="AE148" s="92">
        <f>IF(ISERROR(VLOOKUP(AD148,$AC$13:AC147,1,FALSE)),0,VLOOKUP(AD148,$AC$13:AC147,1,FALSE))</f>
        <v>0</v>
      </c>
      <c r="AH148" s="92">
        <f>'リレー申込票'!B31&amp;'リレー申込票'!H32&amp;'リレー申込票'!I32</f>
      </c>
      <c r="AI148" s="173">
        <f t="shared" si="12"/>
        <v>1</v>
      </c>
      <c r="AJ148" s="173">
        <f>IF(ISERROR(VLOOKUP(AI148,$AH$13:AH147,1,FALSE)),0,VLOOKUP(AI148,$AH$13:AH147,1,FALSE))</f>
        <v>0</v>
      </c>
      <c r="AK148" s="113"/>
      <c r="AL148" s="174">
        <f>IF('リレー申込票'!I32="","",IF(AND(AD148=AE148,AI148&gt;AJ148),1,""))</f>
      </c>
    </row>
    <row r="149" spans="37:38" ht="13.5">
      <c r="AK149" s="113"/>
      <c r="AL149" s="113"/>
    </row>
    <row r="150" spans="29:38" ht="13.5">
      <c r="AC150" s="92">
        <f>'リレー申込票'!B36&amp;'リレー申込票'!D35</f>
      </c>
      <c r="AD150" s="92">
        <f t="shared" si="13"/>
        <v>1</v>
      </c>
      <c r="AE150" s="92">
        <f>IF(ISERROR(VLOOKUP(AD150,$AC$13:AC149,1,FALSE)),0,VLOOKUP(AD150,$AC$13:AC149,1,FALSE))</f>
        <v>0</v>
      </c>
      <c r="AH150" s="92">
        <f>'リレー申込票'!B36&amp;'リレー申込票'!D35&amp;'リレー申込票'!E35</f>
      </c>
      <c r="AI150" s="173">
        <f t="shared" si="12"/>
        <v>1</v>
      </c>
      <c r="AJ150" s="173">
        <f>IF(ISERROR(VLOOKUP(AI150,$AH$13:AH149,1,FALSE)),0,VLOOKUP(AI150,$AH$13:AH149,1,FALSE))</f>
        <v>0</v>
      </c>
      <c r="AK150" s="113"/>
      <c r="AL150" s="174">
        <f>IF('リレー申込票'!E35="","",IF(AND(AD150=AE150,AI150&gt;AJ150),1,""))</f>
      </c>
    </row>
    <row r="151" spans="29:38" ht="13.5">
      <c r="AC151" s="92">
        <f>'リレー申込票'!B36&amp;'リレー申込票'!F35</f>
      </c>
      <c r="AD151" s="92">
        <f t="shared" si="13"/>
        <v>1</v>
      </c>
      <c r="AE151" s="92">
        <f>IF(ISERROR(VLOOKUP(AD151,$AC$13:AC150,1,FALSE)),0,VLOOKUP(AD151,$AC$13:AC150,1,FALSE))</f>
        <v>0</v>
      </c>
      <c r="AH151" s="92">
        <f>'リレー申込票'!B36&amp;'リレー申込票'!F35&amp;'リレー申込票'!G35</f>
      </c>
      <c r="AI151" s="173">
        <f t="shared" si="12"/>
        <v>1</v>
      </c>
      <c r="AJ151" s="173">
        <f>IF(ISERROR(VLOOKUP(AI151,$AH$13:AH150,1,FALSE)),0,VLOOKUP(AI151,$AH$13:AH150,1,FALSE))</f>
        <v>0</v>
      </c>
      <c r="AK151" s="113"/>
      <c r="AL151" s="174">
        <f>IF('リレー申込票'!G35="","",IF(AND(AD151=AE151,AI151&gt;AJ151),1,""))</f>
      </c>
    </row>
    <row r="152" spans="29:38" ht="13.5">
      <c r="AC152" s="92">
        <f>'リレー申込票'!B36&amp;'リレー申込票'!H35</f>
      </c>
      <c r="AD152" s="92">
        <f t="shared" si="13"/>
        <v>1</v>
      </c>
      <c r="AE152" s="92">
        <f>IF(ISERROR(VLOOKUP(AD152,$AC$13:AC151,1,FALSE)),0,VLOOKUP(AD152,$AC$13:AC151,1,FALSE))</f>
        <v>0</v>
      </c>
      <c r="AH152" s="92">
        <f>'リレー申込票'!B36&amp;'リレー申込票'!H35&amp;'リレー申込票'!I35</f>
      </c>
      <c r="AI152" s="173">
        <f t="shared" si="12"/>
        <v>1</v>
      </c>
      <c r="AJ152" s="173">
        <f>IF(ISERROR(VLOOKUP(AI152,$AH$13:AH151,1,FALSE)),0,VLOOKUP(AI152,$AH$13:AH151,1,FALSE))</f>
        <v>0</v>
      </c>
      <c r="AK152" s="113"/>
      <c r="AL152" s="174">
        <f>IF('リレー申込票'!I35="","",IF(AND(AD152=AE152,AI152&gt;AJ152),1,""))</f>
      </c>
    </row>
    <row r="153" spans="29:38" ht="13.5">
      <c r="AC153" s="92">
        <f>'リレー申込票'!B36&amp;'リレー申込票'!D37</f>
      </c>
      <c r="AD153" s="92">
        <f t="shared" si="13"/>
        <v>1</v>
      </c>
      <c r="AE153" s="92">
        <f>IF(ISERROR(VLOOKUP(AD153,$AC$13:AC152,1,FALSE)),0,VLOOKUP(AD153,$AC$13:AC152,1,FALSE))</f>
        <v>0</v>
      </c>
      <c r="AH153" s="92">
        <f>'リレー申込票'!B36&amp;'リレー申込票'!D37&amp;'リレー申込票'!E37</f>
      </c>
      <c r="AI153" s="173">
        <f t="shared" si="12"/>
        <v>1</v>
      </c>
      <c r="AJ153" s="173">
        <f>IF(ISERROR(VLOOKUP(AI153,$AH$13:AH152,1,FALSE)),0,VLOOKUP(AI153,$AH$13:AH152,1,FALSE))</f>
        <v>0</v>
      </c>
      <c r="AK153" s="113"/>
      <c r="AL153" s="174">
        <f>IF('リレー申込票'!E37="","",IF(AND(AD153=AE153,AI153&gt;AJ153),1,""))</f>
      </c>
    </row>
    <row r="154" spans="29:38" ht="13.5">
      <c r="AC154" s="92">
        <f>'リレー申込票'!B36&amp;'リレー申込票'!F37</f>
      </c>
      <c r="AD154" s="92">
        <f t="shared" si="13"/>
        <v>1</v>
      </c>
      <c r="AE154" s="92">
        <f>IF(ISERROR(VLOOKUP(AD154,$AC$13:AC153,1,FALSE)),0,VLOOKUP(AD154,$AC$13:AC153,1,FALSE))</f>
        <v>0</v>
      </c>
      <c r="AH154" s="92">
        <f>'リレー申込票'!B36&amp;'リレー申込票'!F37&amp;'リレー申込票'!G37</f>
      </c>
      <c r="AI154" s="173">
        <f t="shared" si="12"/>
        <v>1</v>
      </c>
      <c r="AJ154" s="173">
        <f>IF(ISERROR(VLOOKUP(AI154,$AH$13:AH153,1,FALSE)),0,VLOOKUP(AI154,$AH$13:AH153,1,FALSE))</f>
        <v>0</v>
      </c>
      <c r="AK154" s="113"/>
      <c r="AL154" s="174">
        <f>IF('リレー申込票'!G37="","",IF(AND(AD154=AE154,AI154&gt;AJ154),1,""))</f>
      </c>
    </row>
    <row r="155" spans="29:38" ht="13.5">
      <c r="AC155" s="92">
        <f>'リレー申込票'!B36&amp;'リレー申込票'!H37</f>
      </c>
      <c r="AD155" s="92">
        <f t="shared" si="13"/>
        <v>1</v>
      </c>
      <c r="AE155" s="92">
        <f>IF(ISERROR(VLOOKUP(AD155,$AC$13:AC154,1,FALSE)),0,VLOOKUP(AD155,$AC$13:AC154,1,FALSE))</f>
        <v>0</v>
      </c>
      <c r="AH155" s="92">
        <f>'リレー申込票'!B36&amp;'リレー申込票'!H37&amp;'リレー申込票'!I37</f>
      </c>
      <c r="AI155" s="173">
        <f t="shared" si="12"/>
        <v>1</v>
      </c>
      <c r="AJ155" s="173">
        <f>IF(ISERROR(VLOOKUP(AI155,$AH$13:AH154,1,FALSE)),0,VLOOKUP(AI155,$AH$13:AH154,1,FALSE))</f>
        <v>0</v>
      </c>
      <c r="AK155" s="113"/>
      <c r="AL155" s="174">
        <f>IF('リレー申込票'!I37="","",IF(AND(AD155=AE155,AI155&gt;AJ155),1,""))</f>
      </c>
    </row>
  </sheetData>
  <sheetProtection password="DC62" sheet="1" selectLockedCells="1"/>
  <mergeCells count="227">
    <mergeCell ref="N27:O27"/>
    <mergeCell ref="K3:O7"/>
    <mergeCell ref="D111:D112"/>
    <mergeCell ref="C105:C106"/>
    <mergeCell ref="D105:D106"/>
    <mergeCell ref="C93:C94"/>
    <mergeCell ref="D93:D94"/>
    <mergeCell ref="D57:D58"/>
    <mergeCell ref="C45:C46"/>
    <mergeCell ref="H4:I4"/>
    <mergeCell ref="F4:G4"/>
    <mergeCell ref="B113:B114"/>
    <mergeCell ref="C113:C114"/>
    <mergeCell ref="D113:D114"/>
    <mergeCell ref="B109:B110"/>
    <mergeCell ref="C109:C110"/>
    <mergeCell ref="D109:D110"/>
    <mergeCell ref="B111:B112"/>
    <mergeCell ref="C111:C112"/>
    <mergeCell ref="B101:B102"/>
    <mergeCell ref="C101:C102"/>
    <mergeCell ref="D101:D102"/>
    <mergeCell ref="B107:B108"/>
    <mergeCell ref="C107:C108"/>
    <mergeCell ref="D107:D108"/>
    <mergeCell ref="B103:B104"/>
    <mergeCell ref="C103:C104"/>
    <mergeCell ref="D103:D104"/>
    <mergeCell ref="B105:B106"/>
    <mergeCell ref="B97:B98"/>
    <mergeCell ref="C97:C98"/>
    <mergeCell ref="D97:D98"/>
    <mergeCell ref="B99:B100"/>
    <mergeCell ref="C99:C100"/>
    <mergeCell ref="D99:D100"/>
    <mergeCell ref="B95:B96"/>
    <mergeCell ref="B89:B90"/>
    <mergeCell ref="C89:C90"/>
    <mergeCell ref="D89:D90"/>
    <mergeCell ref="C95:C96"/>
    <mergeCell ref="D95:D96"/>
    <mergeCell ref="B91:B92"/>
    <mergeCell ref="C91:C92"/>
    <mergeCell ref="D91:D92"/>
    <mergeCell ref="B93:B94"/>
    <mergeCell ref="B85:B86"/>
    <mergeCell ref="C85:C86"/>
    <mergeCell ref="D85:D86"/>
    <mergeCell ref="B87:B88"/>
    <mergeCell ref="C87:C88"/>
    <mergeCell ref="D87:D88"/>
    <mergeCell ref="B81:B82"/>
    <mergeCell ref="C81:C82"/>
    <mergeCell ref="D81:D82"/>
    <mergeCell ref="B83:B84"/>
    <mergeCell ref="C83:C84"/>
    <mergeCell ref="D83:D84"/>
    <mergeCell ref="B77:B78"/>
    <mergeCell ref="C77:C78"/>
    <mergeCell ref="D77:D78"/>
    <mergeCell ref="B79:B80"/>
    <mergeCell ref="C79:C80"/>
    <mergeCell ref="D79:D80"/>
    <mergeCell ref="B73:B74"/>
    <mergeCell ref="C73:C74"/>
    <mergeCell ref="D73:D74"/>
    <mergeCell ref="B75:B76"/>
    <mergeCell ref="C75:C76"/>
    <mergeCell ref="D75:D76"/>
    <mergeCell ref="B69:B70"/>
    <mergeCell ref="C69:C70"/>
    <mergeCell ref="D69:D70"/>
    <mergeCell ref="B71:B72"/>
    <mergeCell ref="C71:C72"/>
    <mergeCell ref="D71:D72"/>
    <mergeCell ref="B65:B66"/>
    <mergeCell ref="C49:C50"/>
    <mergeCell ref="D49:D50"/>
    <mergeCell ref="B67:B68"/>
    <mergeCell ref="C67:C68"/>
    <mergeCell ref="D67:D68"/>
    <mergeCell ref="C63:C64"/>
    <mergeCell ref="D63:D64"/>
    <mergeCell ref="C65:C66"/>
    <mergeCell ref="D65:D66"/>
    <mergeCell ref="B63:B64"/>
    <mergeCell ref="C47:C48"/>
    <mergeCell ref="D47:D48"/>
    <mergeCell ref="B61:B62"/>
    <mergeCell ref="C61:C62"/>
    <mergeCell ref="D61:D62"/>
    <mergeCell ref="B59:B60"/>
    <mergeCell ref="C59:C60"/>
    <mergeCell ref="D59:D60"/>
    <mergeCell ref="C57:C58"/>
    <mergeCell ref="B49:B50"/>
    <mergeCell ref="C51:C52"/>
    <mergeCell ref="D51:D52"/>
    <mergeCell ref="B55:B56"/>
    <mergeCell ref="C55:C56"/>
    <mergeCell ref="D55:D56"/>
    <mergeCell ref="B51:B52"/>
    <mergeCell ref="B53:B54"/>
    <mergeCell ref="C53:C54"/>
    <mergeCell ref="D53:D54"/>
    <mergeCell ref="B57:B58"/>
    <mergeCell ref="B41:B42"/>
    <mergeCell ref="C41:C42"/>
    <mergeCell ref="D41:D42"/>
    <mergeCell ref="B47:B48"/>
    <mergeCell ref="D43:D44"/>
    <mergeCell ref="D45:D46"/>
    <mergeCell ref="B43:B44"/>
    <mergeCell ref="C43:C44"/>
    <mergeCell ref="B45:B46"/>
    <mergeCell ref="B39:B40"/>
    <mergeCell ref="C39:C40"/>
    <mergeCell ref="D39:D40"/>
    <mergeCell ref="B37:B38"/>
    <mergeCell ref="C37:C38"/>
    <mergeCell ref="D37:D38"/>
    <mergeCell ref="B35:B36"/>
    <mergeCell ref="C35:C36"/>
    <mergeCell ref="D35:D36"/>
    <mergeCell ref="B31:B32"/>
    <mergeCell ref="C31:C32"/>
    <mergeCell ref="D31:D32"/>
    <mergeCell ref="B33:B34"/>
    <mergeCell ref="D33:D34"/>
    <mergeCell ref="C33:C34"/>
    <mergeCell ref="B27:B28"/>
    <mergeCell ref="C27:C28"/>
    <mergeCell ref="D27:D28"/>
    <mergeCell ref="B29:B30"/>
    <mergeCell ref="C29:C30"/>
    <mergeCell ref="D29:D30"/>
    <mergeCell ref="B23:B24"/>
    <mergeCell ref="C23:C24"/>
    <mergeCell ref="D23:D24"/>
    <mergeCell ref="B25:B26"/>
    <mergeCell ref="C25:C26"/>
    <mergeCell ref="D25:D26"/>
    <mergeCell ref="B21:B22"/>
    <mergeCell ref="C21:C22"/>
    <mergeCell ref="D21:D22"/>
    <mergeCell ref="B17:B18"/>
    <mergeCell ref="C17:C18"/>
    <mergeCell ref="B19:B20"/>
    <mergeCell ref="C19:C20"/>
    <mergeCell ref="D19:D20"/>
    <mergeCell ref="D17:D18"/>
    <mergeCell ref="B1:F1"/>
    <mergeCell ref="D3:E3"/>
    <mergeCell ref="F3:G3"/>
    <mergeCell ref="H3:I3"/>
    <mergeCell ref="B3:C3"/>
    <mergeCell ref="G1:I1"/>
    <mergeCell ref="F27:F28"/>
    <mergeCell ref="B5:B6"/>
    <mergeCell ref="D5:E5"/>
    <mergeCell ref="F17:F18"/>
    <mergeCell ref="F19:F20"/>
    <mergeCell ref="F21:F22"/>
    <mergeCell ref="F23:F24"/>
    <mergeCell ref="F15:F16"/>
    <mergeCell ref="F11:F12"/>
    <mergeCell ref="B15:B16"/>
    <mergeCell ref="G5:I5"/>
    <mergeCell ref="D6:I6"/>
    <mergeCell ref="F13:F14"/>
    <mergeCell ref="F25:F26"/>
    <mergeCell ref="G11:I11"/>
    <mergeCell ref="G12:I12"/>
    <mergeCell ref="D13:D14"/>
    <mergeCell ref="F39:F40"/>
    <mergeCell ref="F29:F30"/>
    <mergeCell ref="F31:F32"/>
    <mergeCell ref="F33:F34"/>
    <mergeCell ref="F35:F36"/>
    <mergeCell ref="F37:F38"/>
    <mergeCell ref="B4:C4"/>
    <mergeCell ref="D4:E4"/>
    <mergeCell ref="D15:D16"/>
    <mergeCell ref="B8:C8"/>
    <mergeCell ref="B13:B14"/>
    <mergeCell ref="C15:C16"/>
    <mergeCell ref="C11:C12"/>
    <mergeCell ref="D11:D12"/>
    <mergeCell ref="B11:B12"/>
    <mergeCell ref="C13:C14"/>
    <mergeCell ref="F61:F62"/>
    <mergeCell ref="F47:F48"/>
    <mergeCell ref="F41:F42"/>
    <mergeCell ref="F43:F44"/>
    <mergeCell ref="F45:F46"/>
    <mergeCell ref="F51:F52"/>
    <mergeCell ref="F53:F54"/>
    <mergeCell ref="F55:F56"/>
    <mergeCell ref="F59:F60"/>
    <mergeCell ref="F57:F58"/>
    <mergeCell ref="F85:F86"/>
    <mergeCell ref="F87:F88"/>
    <mergeCell ref="F49:F50"/>
    <mergeCell ref="F67:F68"/>
    <mergeCell ref="F77:F78"/>
    <mergeCell ref="F79:F80"/>
    <mergeCell ref="F73:F74"/>
    <mergeCell ref="F75:F76"/>
    <mergeCell ref="F63:F64"/>
    <mergeCell ref="F65:F66"/>
    <mergeCell ref="F113:F114"/>
    <mergeCell ref="F101:F102"/>
    <mergeCell ref="F103:F104"/>
    <mergeCell ref="F105:F106"/>
    <mergeCell ref="F107:F108"/>
    <mergeCell ref="F109:F110"/>
    <mergeCell ref="F111:F112"/>
    <mergeCell ref="F97:F98"/>
    <mergeCell ref="F99:F100"/>
    <mergeCell ref="F69:F70"/>
    <mergeCell ref="F71:F72"/>
    <mergeCell ref="F89:F90"/>
    <mergeCell ref="F91:F92"/>
    <mergeCell ref="F81:F82"/>
    <mergeCell ref="F83:F84"/>
    <mergeCell ref="F93:F94"/>
    <mergeCell ref="F95:F96"/>
  </mergeCells>
  <conditionalFormatting sqref="D15:D113">
    <cfRule type="expression" priority="88" dxfId="72" stopIfTrue="1">
      <formula>NOT(ISERROR(SEARCH("女",C15)))</formula>
    </cfRule>
    <cfRule type="expression" priority="89" dxfId="71" stopIfTrue="1">
      <formula>NOT(ISERROR(SEARCH("男",C15)))</formula>
    </cfRule>
  </conditionalFormatting>
  <conditionalFormatting sqref="F15:F114">
    <cfRule type="expression" priority="90" dxfId="72" stopIfTrue="1">
      <formula>NOT(ISERROR(SEARCH("女",C15)))</formula>
    </cfRule>
    <cfRule type="expression" priority="91" dxfId="71"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priority="92" dxfId="72" stopIfTrue="1">
      <formula>NOT(ISERROR(SEARCH("女",C15)))</formula>
    </cfRule>
    <cfRule type="expression" priority="93" dxfId="71" stopIfTrue="1">
      <formula>NOT(ISERROR(SEARCH("男",C15)))</formula>
    </cfRule>
  </conditionalFormatting>
  <conditionalFormatting sqref="G15">
    <cfRule type="expression" priority="96" dxfId="72" stopIfTrue="1">
      <formula>NOT(ISERROR(SEARCH("女",C15)))</formula>
    </cfRule>
    <cfRule type="expression" priority="97" dxfId="71" stopIfTrue="1">
      <formula>NOT(ISERROR(SEARCH("男",C15)))</formula>
    </cfRule>
  </conditionalFormatting>
  <conditionalFormatting sqref="H15">
    <cfRule type="expression" priority="98" dxfId="72" stopIfTrue="1">
      <formula>NOT(ISERROR(SEARCH("女",C15)))</formula>
    </cfRule>
    <cfRule type="expression" priority="99" dxfId="71" stopIfTrue="1">
      <formula>NOT(ISERROR(SEARCH("男",C15)))</formula>
    </cfRule>
  </conditionalFormatting>
  <conditionalFormatting sqref="G16">
    <cfRule type="expression" priority="100" dxfId="72" stopIfTrue="1">
      <formula>NOT(ISERROR(SEARCH("女",C15)))</formula>
    </cfRule>
    <cfRule type="expression" priority="101" dxfId="71" stopIfTrue="1">
      <formula>NOT(ISERROR(SEARCH("男",C15)))</formula>
    </cfRule>
  </conditionalFormatting>
  <conditionalFormatting sqref="H16">
    <cfRule type="expression" priority="102" dxfId="72" stopIfTrue="1">
      <formula>NOT(ISERROR(SEARCH("女",C15)))</formula>
    </cfRule>
    <cfRule type="expression" priority="103" dxfId="71" stopIfTrue="1">
      <formula>NOT(ISERROR(SEARCH("男",C15)))</formula>
    </cfRule>
  </conditionalFormatting>
  <conditionalFormatting sqref="G12:I12">
    <cfRule type="containsText" priority="76" dxfId="120" operator="containsText" text="未">
      <formula>NOT(ISERROR(SEARCH("未",G12)))</formula>
    </cfRule>
    <cfRule type="containsText" priority="77" dxfId="121" operator="containsText" text="未">
      <formula>NOT(ISERROR(SEARCH("未",G12)))</formula>
    </cfRule>
    <cfRule type="containsText" priority="78" dxfId="99" operator="containsText" text="未">
      <formula>NOT(ISERROR(SEARCH("未",G12)))</formula>
    </cfRule>
  </conditionalFormatting>
  <conditionalFormatting sqref="G12:I12">
    <cfRule type="containsText" priority="74" dxfId="121" operator="containsText" text="未">
      <formula>NOT(ISERROR(SEARCH("未",G12)))</formula>
    </cfRule>
    <cfRule type="containsText" priority="75" dxfId="99" operator="containsText" text="未">
      <formula>NOT(ISERROR(SEARCH("未",G12)))</formula>
    </cfRule>
  </conditionalFormatting>
  <conditionalFormatting sqref="G12:I12">
    <cfRule type="containsText" priority="72" dxfId="100" operator="containsText" text="未入力">
      <formula>NOT(ISERROR(SEARCH("未入力",G12)))</formula>
    </cfRule>
    <cfRule type="containsText" priority="73" dxfId="99" operator="containsText" text="未入力">
      <formula>NOT(ISERROR(SEARCH("未入力",G12)))</formula>
    </cfRule>
  </conditionalFormatting>
  <conditionalFormatting sqref="C15:C114">
    <cfRule type="containsText" priority="69" dxfId="72" operator="containsText" stopIfTrue="1" text="女">
      <formula>NOT(ISERROR(SEARCH("女",C15)))</formula>
    </cfRule>
    <cfRule type="containsText" priority="70" dxfId="97" operator="containsText" stopIfTrue="1" text="男">
      <formula>NOT(ISERROR(SEARCH("男",C15)))</formula>
    </cfRule>
  </conditionalFormatting>
  <conditionalFormatting sqref="F4:G4">
    <cfRule type="expression" priority="24" dxfId="0" stopIfTrue="1">
      <formula>AND(D4&gt;0,D5&gt;0,F4="")</formula>
    </cfRule>
  </conditionalFormatting>
  <conditionalFormatting sqref="H4:I4">
    <cfRule type="expression" priority="23" dxfId="0" stopIfTrue="1">
      <formula>AND(D4&gt;0,D5&gt;0,H4="")</formula>
    </cfRule>
  </conditionalFormatting>
  <conditionalFormatting sqref="B15:B114">
    <cfRule type="expression" priority="21" dxfId="122" stopIfTrue="1">
      <formula>AJ15=1</formula>
    </cfRule>
  </conditionalFormatting>
  <conditionalFormatting sqref="M14 M16:M17 L21:L22 L14:L19 M20:M22 L24">
    <cfRule type="expression" priority="204" dxfId="123" stopIfTrue="1">
      <formula>L14&gt;AT14-0</formula>
    </cfRule>
  </conditionalFormatting>
  <conditionalFormatting sqref="L13:M13">
    <cfRule type="expression" priority="14" dxfId="123" stopIfTrue="1">
      <formula>L13&gt;AT12-0</formula>
    </cfRule>
  </conditionalFormatting>
  <conditionalFormatting sqref="M29 M26 L27:M27 L28 L25">
    <cfRule type="expression" priority="255" dxfId="123" stopIfTrue="1">
      <formula>L25&gt;AT29-0</formula>
    </cfRule>
  </conditionalFormatting>
  <conditionalFormatting sqref="L23">
    <cfRule type="expression" priority="270" dxfId="123" stopIfTrue="1">
      <formula>L23&gt;AT28-0</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1" dxfId="72" stopIfTrue="1">
      <formula>NOT(ISERROR(SEARCH("女",C17)))</formula>
    </cfRule>
    <cfRule type="expression" priority="2" dxfId="71"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priority="3" dxfId="72" stopIfTrue="1">
      <formula>NOT(ISERROR(SEARCH("女",C17)))</formula>
    </cfRule>
    <cfRule type="expression" priority="4" dxfId="71"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priority="5" dxfId="72" stopIfTrue="1">
      <formula>NOT(ISERROR(SEARCH("女",C17)))</formula>
    </cfRule>
    <cfRule type="expression" priority="6" dxfId="71"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priority="7" dxfId="72" stopIfTrue="1">
      <formula>NOT(ISERROR(SEARCH("女",C17)))</formula>
    </cfRule>
    <cfRule type="expression" priority="8" dxfId="71" stopIfTrue="1">
      <formula>NOT(ISERROR(SEARCH("男",C17)))</formula>
    </cfRule>
  </conditionalFormatting>
  <conditionalFormatting sqref="E36 E38 E40 E42 E44 E46 E48 E50 E52 E54 E56 E58 E60 E62 E64 E66 E68 E70 E72 E74 E76 E78 E80 E82 E84 E86 E88 E90 E92 E94 E96 E98 E100 E102 E104 E106 E108 E110 E112 E114 E16 E18 E34 E30 E28 E26 E32 E22 E20 E24">
    <cfRule type="expression" priority="271" dxfId="5" stopIfTrue="1">
      <formula>$BA16=1</formula>
    </cfRule>
    <cfRule type="expression" priority="272" dxfId="71" stopIfTrue="1">
      <formula>NOT(ISERROR(SEARCH("男",C15)))</formula>
    </cfRule>
    <cfRule type="expression" priority="273" dxfId="72" stopIfTrue="1">
      <formula>NOT(ISERROR(SEARCH("女",C15)))</formula>
    </cfRule>
  </conditionalFormatting>
  <dataValidations count="13">
    <dataValidation allowBlank="1" showInputMessage="1" showErrorMessage="1" imeMode="halfKatakana" sqref="E114 E16 E18 E20 E22 E24 E26 E28 E30 E32 E34 E36 E38 E40 E42 E44 E46 E48 E50 E52 E54 E56 E58 E60 E62 E64 E66 E68 E70 E72 E74 E76 E78 E80 E82 E84 E86 E88 E90 E92 E94 E96 E98 E100 E102 E104 E106 E108 E110 E112 H4:I4"/>
    <dataValidation type="whole" allowBlank="1" showInputMessage="1" showErrorMessage="1" imeMode="disabled"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allowBlank="1" showInputMessage="1" showErrorMessage="1" imeMode="disabled" sqref="D67:D114 H16:I16 D15:D62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H114:I114"/>
    <dataValidation allowBlank="1" showInputMessage="1" showErrorMessage="1" imeMode="hiragana" sqref="E17 E15 E19 E21 E23 E25 E27 E29 E31 E33 E35 E37 E39 E41 E43 E45 E47 E49 E51 E53 E55 E57 E59 E61 E63 E65 E67 E69 E71 E73 E75 E77 E79 E81 E83 E85 E87 E89 E91 E93 E95 E97 E99 E101 E103 E105 E107 E109 E111 E113"/>
    <dataValidation type="whole" allowBlank="1" showInputMessage="1" showErrorMessage="1" sqref="G14">
      <formula1>100</formula1>
      <formula2>999999</formula2>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imeMode="disabled" sqref="F15:F114">
      <formula1>$Y$12:$Y$19</formula1>
    </dataValidation>
    <dataValidation type="list" allowBlank="1" showInputMessage="1" showErrorMessage="1" sqref="C15:C114">
      <formula1>$AA$17:$AA$18</formula1>
    </dataValidation>
    <dataValidation type="list" allowBlank="1" showInputMessage="1" showErrorMessage="1" sqref="C13:C14">
      <formula1>$L$12:$M$12</formula1>
    </dataValidation>
    <dataValidation type="list" allowBlank="1" showInputMessage="1" showErrorMessage="1" sqref="G13">
      <formula1>$K$14:$K$34</formula1>
    </dataValidation>
    <dataValidation type="list" allowBlank="1" showInputMessage="1" showErrorMessage="1" imeMode="disabled" sqref="G15:I15 G113:I113 G111:I111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7:I17">
      <formula1>IF($P15="男子",$R$13:$R$22,IF($P15="中学男子",$T$13:$T$22,IF($P15="高校男子",$S$13:$S$22,IF($P15="女子",$U$13:$U$20,IF($P15="中学女子",$W$13:$W$20,IF($P15="高校女子",$V$13:$V$20,""))))))</formula1>
    </dataValidation>
  </dataValidations>
  <printOptions/>
  <pageMargins left="0.2755905511811024" right="0.31496062992125984" top="0.1968503937007874" bottom="0.2362204724409449" header="0.31496062992125984" footer="0.16"/>
  <pageSetup horizontalDpi="600" verticalDpi="600" orientation="portrait" paperSize="9" r:id="rId1"/>
  <headerFooter>
    <oddFooter>&amp;C&amp;F&amp;R&amp;P ページ</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L67"/>
  <sheetViews>
    <sheetView showGridLines="0" zoomScale="75" zoomScaleNormal="75" zoomScaleSheetLayoutView="80" zoomScalePageLayoutView="0" workbookViewId="0" topLeftCell="A1">
      <selection activeCell="B11" sqref="B11"/>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1" width="1.8515625" style="0" customWidth="1"/>
    <col min="12" max="14" width="17.7109375" style="0" customWidth="1"/>
    <col min="15" max="15" width="3.00390625" style="0" hidden="1" customWidth="1"/>
    <col min="16" max="16" width="10.28125" style="0" hidden="1" customWidth="1"/>
    <col min="17" max="17" width="20.7109375" style="0" hidden="1" customWidth="1"/>
    <col min="18" max="18" width="5.57421875" style="0" hidden="1" customWidth="1"/>
    <col min="19" max="19" width="4.140625" style="0" hidden="1" customWidth="1"/>
    <col min="20" max="21" width="4.00390625" style="0" hidden="1" customWidth="1"/>
    <col min="22" max="22" width="4.140625" style="0" hidden="1" customWidth="1"/>
    <col min="23" max="23" width="2.140625" style="0" hidden="1" customWidth="1"/>
    <col min="24" max="26" width="2.57421875" style="0" hidden="1" customWidth="1"/>
    <col min="27" max="27" width="9.00390625" style="0" hidden="1" customWidth="1"/>
    <col min="28" max="28" width="9.00390625" style="92" hidden="1" customWidth="1"/>
    <col min="29" max="30" width="3.00390625" style="92" hidden="1" customWidth="1"/>
    <col min="31" max="31" width="6.57421875" style="92" hidden="1" customWidth="1"/>
    <col min="32" max="32" width="5.57421875" style="92" hidden="1" customWidth="1"/>
    <col min="33" max="33" width="3.00390625" style="92" hidden="1" customWidth="1"/>
    <col min="34" max="34" width="8.57421875" style="92" hidden="1" customWidth="1"/>
    <col min="35" max="36" width="6.00390625" style="92" hidden="1" customWidth="1"/>
    <col min="37" max="37" width="3.00390625" style="92" hidden="1" customWidth="1"/>
    <col min="38" max="38" width="10.140625" style="92" hidden="1" customWidth="1"/>
    <col min="39" max="40" width="9.00390625" style="0" customWidth="1"/>
  </cols>
  <sheetData>
    <row r="1" spans="2:9" ht="25.5" customHeight="1" thickBot="1">
      <c r="B1" s="238" t="str">
        <f>'個人種目申込一覧表'!B1</f>
        <v>平成27年度松本・安曇野陸上競技記録会</v>
      </c>
      <c r="C1" s="238"/>
      <c r="D1" s="238"/>
      <c r="E1" s="238"/>
      <c r="F1" s="238"/>
      <c r="G1" s="1" t="s">
        <v>13</v>
      </c>
      <c r="H1" s="269" t="s">
        <v>189</v>
      </c>
      <c r="I1" s="270"/>
    </row>
    <row r="2" spans="2:9" ht="8.25" customHeight="1" thickBot="1" thickTop="1">
      <c r="B2" s="1"/>
      <c r="C2" s="1"/>
      <c r="G2" s="1"/>
      <c r="I2" s="1"/>
    </row>
    <row r="3" spans="3:29" ht="25.5" customHeight="1">
      <c r="C3" s="4" t="s">
        <v>185</v>
      </c>
      <c r="K3" s="271" t="s">
        <v>258</v>
      </c>
      <c r="L3" s="272"/>
      <c r="M3" s="272"/>
      <c r="N3" s="273"/>
      <c r="P3" s="35"/>
      <c r="Q3" s="35"/>
      <c r="R3" s="35"/>
      <c r="S3" s="35"/>
      <c r="T3" s="35"/>
      <c r="U3" s="35"/>
      <c r="V3" s="35"/>
      <c r="W3" s="150"/>
      <c r="X3" s="151"/>
      <c r="Y3" s="151"/>
      <c r="Z3" s="151"/>
      <c r="AA3" s="104"/>
      <c r="AB3" s="105"/>
      <c r="AC3" s="105"/>
    </row>
    <row r="4" spans="11:29" ht="6" customHeight="1" thickBot="1">
      <c r="K4" s="274"/>
      <c r="L4" s="275"/>
      <c r="M4" s="275"/>
      <c r="N4" s="276"/>
      <c r="P4" s="35"/>
      <c r="Q4" s="35"/>
      <c r="R4" s="35"/>
      <c r="S4" s="35"/>
      <c r="T4" s="35"/>
      <c r="U4" s="35"/>
      <c r="V4" s="35"/>
      <c r="W4" s="104"/>
      <c r="X4" s="152"/>
      <c r="Y4" s="152"/>
      <c r="Z4" s="152"/>
      <c r="AA4" s="104"/>
      <c r="AB4" s="105"/>
      <c r="AC4" s="105"/>
    </row>
    <row r="5" spans="3:29" ht="27" customHeight="1">
      <c r="C5" s="31" t="s">
        <v>15</v>
      </c>
      <c r="D5" s="26"/>
      <c r="E5" s="3" t="s">
        <v>223</v>
      </c>
      <c r="G5" s="3" t="s">
        <v>24</v>
      </c>
      <c r="I5" s="3" t="s">
        <v>16</v>
      </c>
      <c r="K5" s="274"/>
      <c r="L5" s="275"/>
      <c r="M5" s="275"/>
      <c r="N5" s="276"/>
      <c r="P5" s="35"/>
      <c r="Q5" s="35"/>
      <c r="R5" s="35"/>
      <c r="S5" s="35"/>
      <c r="T5" s="35"/>
      <c r="U5" s="35"/>
      <c r="V5" s="35"/>
      <c r="W5" s="104"/>
      <c r="X5" s="152"/>
      <c r="Y5" s="152"/>
      <c r="Z5" s="152"/>
      <c r="AA5" s="104"/>
      <c r="AB5" s="105"/>
      <c r="AC5" s="105"/>
    </row>
    <row r="6" spans="3:29" ht="27" customHeight="1" thickBot="1">
      <c r="C6" s="44">
        <f>COUNTA(E10,E15,E20,E25,E30,E35,E40,E45,E49)</f>
        <v>0</v>
      </c>
      <c r="D6" s="27"/>
      <c r="E6" s="43">
        <f>SUM(O10+O15+O20+O25+O30+O35)</f>
        <v>0</v>
      </c>
      <c r="G6" s="75">
        <v>1200</v>
      </c>
      <c r="I6" s="10">
        <f>G6*C6</f>
        <v>0</v>
      </c>
      <c r="K6" s="277"/>
      <c r="L6" s="278"/>
      <c r="M6" s="278"/>
      <c r="N6" s="279"/>
      <c r="P6" s="35"/>
      <c r="Q6" s="35"/>
      <c r="R6" s="35"/>
      <c r="S6" s="35"/>
      <c r="T6" s="35"/>
      <c r="U6" s="35"/>
      <c r="V6" s="35"/>
      <c r="W6" s="153"/>
      <c r="X6" s="154"/>
      <c r="Y6" s="154"/>
      <c r="Z6" s="154"/>
      <c r="AA6" s="104"/>
      <c r="AB6" s="105"/>
      <c r="AC6" s="105"/>
    </row>
    <row r="7" spans="16:29" ht="6" customHeight="1" thickBot="1">
      <c r="P7" s="30"/>
      <c r="Q7" s="30"/>
      <c r="R7" s="30"/>
      <c r="S7" s="30"/>
      <c r="T7" s="30"/>
      <c r="U7" s="30"/>
      <c r="V7" s="30"/>
      <c r="W7" s="95"/>
      <c r="X7" s="95"/>
      <c r="Y7" s="95"/>
      <c r="Z7" s="95"/>
      <c r="AA7" s="95"/>
      <c r="AB7" s="105"/>
      <c r="AC7" s="105"/>
    </row>
    <row r="8" spans="4:32" ht="36" customHeight="1" thickBot="1">
      <c r="D8" s="19" t="s">
        <v>25</v>
      </c>
      <c r="E8" s="20" t="s">
        <v>14</v>
      </c>
      <c r="F8" s="21" t="s">
        <v>25</v>
      </c>
      <c r="G8" s="20" t="s">
        <v>14</v>
      </c>
      <c r="H8" s="21" t="s">
        <v>25</v>
      </c>
      <c r="I8" s="22" t="s">
        <v>14</v>
      </c>
      <c r="P8" s="30"/>
      <c r="Q8" s="30"/>
      <c r="R8" s="30"/>
      <c r="S8" s="30"/>
      <c r="T8" s="30"/>
      <c r="U8" s="30"/>
      <c r="V8" s="30"/>
      <c r="W8" s="95"/>
      <c r="X8" s="95"/>
      <c r="Y8" s="95"/>
      <c r="Z8" s="95"/>
      <c r="AA8" s="95"/>
      <c r="AB8" s="105"/>
      <c r="AC8" s="105"/>
      <c r="AE8" s="92" t="s">
        <v>190</v>
      </c>
      <c r="AF8" s="92" t="s">
        <v>191</v>
      </c>
    </row>
    <row r="9" spans="1:37" ht="6" customHeight="1" thickBot="1">
      <c r="A9" s="23"/>
      <c r="B9" s="24"/>
      <c r="C9" s="24"/>
      <c r="D9" s="25"/>
      <c r="E9" s="23"/>
      <c r="F9" s="25"/>
      <c r="G9" s="23"/>
      <c r="H9" s="25"/>
      <c r="I9" s="23"/>
      <c r="J9" s="23"/>
      <c r="K9" s="23"/>
      <c r="L9" s="23"/>
      <c r="M9" s="23"/>
      <c r="N9" s="23"/>
      <c r="AK9" s="106">
        <f aca="true" t="shared" si="0" ref="AK9:AK22">IF(AH9=AI9,"",1)</f>
      </c>
    </row>
    <row r="10" spans="2:37" ht="27" customHeight="1">
      <c r="B10" s="41" t="s">
        <v>27</v>
      </c>
      <c r="C10" s="80" t="s">
        <v>28</v>
      </c>
      <c r="D10" s="88"/>
      <c r="E10" s="83"/>
      <c r="F10" s="90"/>
      <c r="G10" s="83"/>
      <c r="H10" s="90"/>
      <c r="I10" s="84"/>
      <c r="L10" s="175">
        <f>IF('個人種目申込一覧表'!AL115="","",E10)</f>
      </c>
      <c r="M10" s="175">
        <f>IF('個人種目申込一覧表'!AL116="","",G10)</f>
      </c>
      <c r="N10" s="175">
        <f>IF('個人種目申込一覧表'!AL117="","",I10)</f>
      </c>
      <c r="O10">
        <f>COUNTA(E10,G10,I10,E12,G12,I12)</f>
        <v>0</v>
      </c>
      <c r="P10" s="1" t="s">
        <v>32</v>
      </c>
      <c r="Q10" s="1" t="s">
        <v>33</v>
      </c>
      <c r="R10" s="1" t="s">
        <v>193</v>
      </c>
      <c r="S10" s="1"/>
      <c r="T10" s="1"/>
      <c r="U10" s="1"/>
      <c r="X10">
        <f>AJ10</f>
      </c>
      <c r="Y10">
        <f>AJ11</f>
      </c>
      <c r="Z10">
        <f>AJ12</f>
      </c>
      <c r="AB10" s="149">
        <f>IF(E10="","",B11&amp;C11&amp;B13)</f>
      </c>
      <c r="AC10">
        <f>IF(AB10="",1,AB10)</f>
        <v>1</v>
      </c>
      <c r="AD10" s="92">
        <f>IF(ISERROR(VLOOKUP(AC10,$AB$9:AB9,1,FALSE)),0,VLOOKUP(AC10,$AB$9:AB9,1,FALSE))</f>
        <v>0</v>
      </c>
      <c r="AE10" s="106">
        <f>D10&amp;E10</f>
      </c>
      <c r="AF10" s="106" t="e">
        <f>VLOOKUP(AE10,'個人種目申込一覧表'!AI:AI,1,FALSE)</f>
        <v>#N/A</v>
      </c>
      <c r="AG10" s="107">
        <f aca="true" t="shared" si="1" ref="AG10:AG21">IF(ISERROR(AE10=AF10),1,"")</f>
        <v>1</v>
      </c>
      <c r="AH10" s="106">
        <f>IF(AG10="","",E10)</f>
        <v>0</v>
      </c>
      <c r="AI10" s="106" t="s">
        <v>222</v>
      </c>
      <c r="AJ10" s="106">
        <f aca="true" t="shared" si="2" ref="AJ10:AJ22">IF(AI10="","",AH10)</f>
      </c>
      <c r="AK10" s="106">
        <f t="shared" si="0"/>
        <v>1</v>
      </c>
    </row>
    <row r="11" spans="2:37" ht="27" customHeight="1" thickBot="1">
      <c r="B11" s="136"/>
      <c r="C11" s="190" t="s">
        <v>287</v>
      </c>
      <c r="D11" s="157"/>
      <c r="E11" s="158"/>
      <c r="F11" s="159"/>
      <c r="G11" s="158"/>
      <c r="H11" s="159"/>
      <c r="I11" s="160"/>
      <c r="L11" s="176">
        <f>IF('個人種目申込一覧表'!AL115="","","ﾅﾝﾊﾞｰｶｰﾄﾞ確認下さい")</f>
      </c>
      <c r="M11" s="177">
        <f>IF('個人種目申込一覧表'!AL116="","","ﾅﾝﾊﾞｰｶｰﾄﾞ確認下さい")</f>
      </c>
      <c r="N11" s="176">
        <f>IF('個人種目申込一覧表'!AL117="","","ﾅﾝﾊﾞｰｶｰﾄﾞ確認下さい")</f>
      </c>
      <c r="P11" s="182" t="s">
        <v>288</v>
      </c>
      <c r="Q11" s="182"/>
      <c r="R11" s="155"/>
      <c r="S11" s="1"/>
      <c r="T11" s="1"/>
      <c r="U11" s="1"/>
      <c r="X11" s="94">
        <f>IF(X10="","","個人ﾅﾝﾊﾞｰｶｰﾄﾞ確認下さい")</f>
      </c>
      <c r="Y11" s="94">
        <f>IF(Y10="","","個人ﾅﾝﾊﾞｰｶｰﾄﾞ確認下さい")</f>
      </c>
      <c r="Z11" s="94">
        <f>IF(Z10="","","個人ﾅﾝﾊﾞｰｶｰﾄﾞ確認下さい")</f>
      </c>
      <c r="AE11" s="106">
        <f>F10&amp;G10</f>
      </c>
      <c r="AF11" s="106" t="e">
        <f>VLOOKUP(AE11,'個人種目申込一覧表'!AI:AI,1,FALSE)</f>
        <v>#N/A</v>
      </c>
      <c r="AG11" s="107">
        <f t="shared" si="1"/>
        <v>1</v>
      </c>
      <c r="AH11" s="106">
        <f>IF(AG11="","",G10)</f>
        <v>0</v>
      </c>
      <c r="AI11" s="106" t="s">
        <v>222</v>
      </c>
      <c r="AJ11" s="106">
        <f t="shared" si="2"/>
      </c>
      <c r="AK11" s="106">
        <f t="shared" si="0"/>
        <v>1</v>
      </c>
    </row>
    <row r="12" spans="2:37" ht="27" customHeight="1">
      <c r="B12" s="133" t="s">
        <v>248</v>
      </c>
      <c r="C12" s="82" t="s">
        <v>26</v>
      </c>
      <c r="D12" s="161"/>
      <c r="E12" s="162"/>
      <c r="F12" s="163"/>
      <c r="G12" s="162"/>
      <c r="H12" s="163"/>
      <c r="I12" s="164"/>
      <c r="L12" s="175">
        <f>IF('個人種目申込一覧表'!AL118="","",E12)</f>
      </c>
      <c r="M12" s="175">
        <f>IF('個人種目申込一覧表'!AL119="","",G12)</f>
      </c>
      <c r="N12" s="175">
        <f>IF('個人種目申込一覧表'!AL120="","",I12)</f>
      </c>
      <c r="P12" s="1">
        <v>1</v>
      </c>
      <c r="Q12" s="1">
        <v>2</v>
      </c>
      <c r="R12">
        <v>3</v>
      </c>
      <c r="S12">
        <v>4</v>
      </c>
      <c r="T12">
        <v>5</v>
      </c>
      <c r="U12">
        <v>6</v>
      </c>
      <c r="V12" t="s">
        <v>284</v>
      </c>
      <c r="W12" s="1" t="s">
        <v>186</v>
      </c>
      <c r="X12">
        <f>AJ13</f>
      </c>
      <c r="Y12">
        <f>AJ14</f>
      </c>
      <c r="Z12">
        <f>AJ15</f>
      </c>
      <c r="AE12" s="106">
        <f>H10&amp;I10</f>
      </c>
      <c r="AF12" s="106" t="e">
        <f>VLOOKUP(AE12,'個人種目申込一覧表'!AI:AI,1,FALSE)</f>
        <v>#N/A</v>
      </c>
      <c r="AG12" s="107">
        <f t="shared" si="1"/>
        <v>1</v>
      </c>
      <c r="AH12" s="106">
        <f>IF(AG12="","",I10)</f>
        <v>0</v>
      </c>
      <c r="AI12" s="106" t="s">
        <v>222</v>
      </c>
      <c r="AJ12" s="106">
        <f t="shared" si="2"/>
      </c>
      <c r="AK12" s="106">
        <f t="shared" si="0"/>
        <v>1</v>
      </c>
    </row>
    <row r="13" spans="2:37" ht="27" customHeight="1" thickBot="1">
      <c r="B13" s="169"/>
      <c r="C13" s="81"/>
      <c r="D13" s="165"/>
      <c r="E13" s="166"/>
      <c r="F13" s="167"/>
      <c r="G13" s="166"/>
      <c r="H13" s="167"/>
      <c r="I13" s="168"/>
      <c r="L13" s="176">
        <f>IF('個人種目申込一覧表'!AL118="","","ﾅﾝﾊﾞｰｶｰﾄﾞ確認下さい")</f>
      </c>
      <c r="M13" s="176">
        <f>IF('個人種目申込一覧表'!AL119="","","ﾅﾝﾊﾞｰｶｰﾄﾞ確認下さい")</f>
      </c>
      <c r="N13" s="176">
        <f>IF('個人種目申込一覧表'!AL120="","","ﾅﾝﾊﾞｰｶｰﾄﾞ確認下さい")</f>
      </c>
      <c r="P13" s="1" t="s">
        <v>243</v>
      </c>
      <c r="Q13" s="1" t="s">
        <v>244</v>
      </c>
      <c r="R13" s="148" t="s">
        <v>257</v>
      </c>
      <c r="S13" s="45" t="s">
        <v>245</v>
      </c>
      <c r="T13" s="45" t="s">
        <v>246</v>
      </c>
      <c r="U13" s="45" t="s">
        <v>247</v>
      </c>
      <c r="V13" s="1"/>
      <c r="X13" s="94">
        <f>IF(X12="","","個人ﾅﾝﾊﾞｰｶｰﾄﾞ確認下さい")</f>
      </c>
      <c r="Y13" s="94">
        <f>IF(Y12="","","個人ﾅﾝﾊﾞｰｶｰﾄﾞ確認下さい")</f>
      </c>
      <c r="Z13" s="94">
        <f>IF(Z12="","","個人ﾅﾝﾊﾞｰｶｰﾄﾞ確認下さい")</f>
      </c>
      <c r="AE13" s="106">
        <f>D12&amp;E12</f>
      </c>
      <c r="AF13" s="106" t="e">
        <f>VLOOKUP(AE13,'個人種目申込一覧表'!AI:AI,1,FALSE)</f>
        <v>#N/A</v>
      </c>
      <c r="AG13" s="107">
        <f t="shared" si="1"/>
        <v>1</v>
      </c>
      <c r="AH13" s="106">
        <f>IF(AG13="","",E12)</f>
        <v>0</v>
      </c>
      <c r="AI13" s="106" t="s">
        <v>222</v>
      </c>
      <c r="AJ13" s="106">
        <f t="shared" si="2"/>
      </c>
      <c r="AK13" s="106">
        <f t="shared" si="0"/>
        <v>1</v>
      </c>
    </row>
    <row r="14" spans="2:37" ht="6" customHeight="1" thickBot="1">
      <c r="B14" s="42"/>
      <c r="C14" s="42"/>
      <c r="D14" s="89"/>
      <c r="E14" s="42"/>
      <c r="F14" s="91"/>
      <c r="H14" s="91"/>
      <c r="L14" s="175"/>
      <c r="M14" s="175"/>
      <c r="N14" s="175"/>
      <c r="AE14" s="106">
        <f>F12&amp;G12</f>
      </c>
      <c r="AF14" s="106" t="e">
        <f>VLOOKUP(AE14,'個人種目申込一覧表'!AI:AI,1,FALSE)</f>
        <v>#N/A</v>
      </c>
      <c r="AG14" s="107">
        <f t="shared" si="1"/>
        <v>1</v>
      </c>
      <c r="AH14" s="106">
        <f>IF(AG14="","",G12)</f>
        <v>0</v>
      </c>
      <c r="AI14" s="106" t="s">
        <v>222</v>
      </c>
      <c r="AJ14" s="106">
        <f t="shared" si="2"/>
      </c>
      <c r="AK14" s="106">
        <f t="shared" si="0"/>
        <v>1</v>
      </c>
    </row>
    <row r="15" spans="2:37" ht="27" customHeight="1">
      <c r="B15" s="41" t="s">
        <v>27</v>
      </c>
      <c r="C15" s="80" t="s">
        <v>28</v>
      </c>
      <c r="D15" s="88"/>
      <c r="E15" s="83"/>
      <c r="F15" s="90"/>
      <c r="G15" s="83"/>
      <c r="H15" s="90"/>
      <c r="I15" s="84"/>
      <c r="L15" s="175">
        <f>IF('個人種目申込一覧表'!AL122="","",E15)</f>
      </c>
      <c r="M15" s="175">
        <f>IF('個人種目申込一覧表'!AL123="","",G15)</f>
      </c>
      <c r="N15" s="175">
        <f>IF('個人種目申込一覧表'!AL124="","",I15)</f>
      </c>
      <c r="O15">
        <f>COUNTA(E15,G15,I15,E17,G17,I17)</f>
        <v>0</v>
      </c>
      <c r="X15">
        <f>AJ16</f>
      </c>
      <c r="Y15">
        <f>AJ17</f>
      </c>
      <c r="Z15">
        <f>AJ18</f>
      </c>
      <c r="AB15" s="149">
        <f>IF(E15="","",B16&amp;C16&amp;B18)</f>
      </c>
      <c r="AC15">
        <f>IF(AB15="",1,AB15)</f>
        <v>1</v>
      </c>
      <c r="AD15" s="92">
        <f>IF(ISERROR(VLOOKUP(AC15,$AB$9:AB14,1,FALSE)),0,VLOOKUP(AC15,$AB$9:AB14,1,FALSE))</f>
        <v>0</v>
      </c>
      <c r="AE15" s="106">
        <f>H12&amp;I12</f>
      </c>
      <c r="AF15" s="106" t="e">
        <f>VLOOKUP(AE15,'個人種目申込一覧表'!AI:AI,1,FALSE)</f>
        <v>#N/A</v>
      </c>
      <c r="AG15" s="107">
        <f t="shared" si="1"/>
        <v>1</v>
      </c>
      <c r="AH15" s="106">
        <f>IF(AG15="","",I12)</f>
        <v>0</v>
      </c>
      <c r="AI15" s="106" t="s">
        <v>222</v>
      </c>
      <c r="AJ15" s="106">
        <f t="shared" si="2"/>
      </c>
      <c r="AK15" s="106">
        <f t="shared" si="0"/>
        <v>1</v>
      </c>
    </row>
    <row r="16" spans="2:37" ht="27" customHeight="1" thickBot="1">
      <c r="B16" s="136"/>
      <c r="C16" s="190" t="s">
        <v>287</v>
      </c>
      <c r="D16" s="157"/>
      <c r="E16" s="158"/>
      <c r="F16" s="159"/>
      <c r="G16" s="158"/>
      <c r="H16" s="159"/>
      <c r="I16" s="160"/>
      <c r="L16" s="176">
        <f>IF('個人種目申込一覧表'!AL122="","","ﾅﾝﾊﾞｰｶｰﾄﾞ確認下さい")</f>
      </c>
      <c r="M16" s="177">
        <f>IF('個人種目申込一覧表'!AL123="","","ﾅﾝﾊﾞｰｶｰﾄﾞ確認下さい")</f>
      </c>
      <c r="N16" s="176">
        <f>IF('個人種目申込一覧表'!AL124="","","ﾅﾝﾊﾞｰｶｰﾄﾞ確認下さい")</f>
      </c>
      <c r="X16" s="94">
        <f>IF(X15="","","個人ﾅﾝﾊﾞｰｶｰﾄﾞ確認下さい")</f>
      </c>
      <c r="Y16" s="94">
        <f>IF(Y15="","","個人ﾅﾝﾊﾞｰｶｰﾄﾞ確認下さい")</f>
      </c>
      <c r="Z16" s="94">
        <f>IF(Z15="","","個人ﾅﾝﾊﾞｰｶｰﾄﾞ確認下さい")</f>
      </c>
      <c r="AE16" s="106">
        <f>D15&amp;E15</f>
      </c>
      <c r="AF16" s="106" t="e">
        <f>VLOOKUP(AE16,'個人種目申込一覧表'!AI:AI,1,FALSE)</f>
        <v>#N/A</v>
      </c>
      <c r="AG16" s="107">
        <f t="shared" si="1"/>
        <v>1</v>
      </c>
      <c r="AH16" s="106">
        <f>IF(AG16="","",E15)</f>
        <v>0</v>
      </c>
      <c r="AI16" s="106" t="s">
        <v>222</v>
      </c>
      <c r="AJ16" s="106">
        <f t="shared" si="2"/>
      </c>
      <c r="AK16" s="106">
        <f t="shared" si="0"/>
        <v>1</v>
      </c>
    </row>
    <row r="17" spans="2:37" ht="27" customHeight="1">
      <c r="B17" s="133" t="s">
        <v>248</v>
      </c>
      <c r="C17" s="82" t="s">
        <v>26</v>
      </c>
      <c r="D17" s="161"/>
      <c r="E17" s="162"/>
      <c r="F17" s="163"/>
      <c r="G17" s="162"/>
      <c r="H17" s="163"/>
      <c r="I17" s="164"/>
      <c r="L17" s="175">
        <f>IF('個人種目申込一覧表'!AL125="","",E17)</f>
      </c>
      <c r="M17" s="175">
        <f>IF('個人種目申込一覧表'!AL126="","",G17)</f>
      </c>
      <c r="N17" s="175">
        <f>IF('個人種目申込一覧表'!AL127="","",I17)</f>
      </c>
      <c r="X17">
        <f>AJ19</f>
      </c>
      <c r="Y17">
        <f>AJ20</f>
      </c>
      <c r="Z17">
        <f>AJ21</f>
      </c>
      <c r="AE17" s="106">
        <f>F15&amp;G15</f>
      </c>
      <c r="AF17" s="106" t="e">
        <f>VLOOKUP(AE17,'個人種目申込一覧表'!AI:AI,1,FALSE)</f>
        <v>#N/A</v>
      </c>
      <c r="AG17" s="107">
        <f t="shared" si="1"/>
        <v>1</v>
      </c>
      <c r="AH17" s="106">
        <f>IF(AG17="","",G15)</f>
        <v>0</v>
      </c>
      <c r="AI17" s="106" t="s">
        <v>222</v>
      </c>
      <c r="AJ17" s="106">
        <f t="shared" si="2"/>
      </c>
      <c r="AK17" s="106">
        <f t="shared" si="0"/>
        <v>1</v>
      </c>
    </row>
    <row r="18" spans="2:37" ht="27" customHeight="1" thickBot="1">
      <c r="B18" s="169"/>
      <c r="C18" s="81"/>
      <c r="D18" s="165"/>
      <c r="E18" s="166"/>
      <c r="F18" s="167"/>
      <c r="G18" s="166"/>
      <c r="H18" s="167"/>
      <c r="I18" s="168"/>
      <c r="L18" s="176">
        <f>IF('個人種目申込一覧表'!AL125="","","ﾅﾝﾊﾞｰｶｰﾄﾞ確認下さい")</f>
      </c>
      <c r="M18" s="176">
        <f>IF('個人種目申込一覧表'!AL126="","","ﾅﾝﾊﾞｰｶｰﾄﾞ確認下さい")</f>
      </c>
      <c r="N18" s="176">
        <f>IF('個人種目申込一覧表'!AL127="","","ﾅﾝﾊﾞｰｶｰﾄﾞ確認下さい")</f>
      </c>
      <c r="X18" s="94">
        <f>IF(X17="","","個人ﾅﾝﾊﾞｰｶｰﾄﾞ確認下さい")</f>
      </c>
      <c r="Y18" s="94">
        <f>IF(Y17="","","個人ﾅﾝﾊﾞｰｶｰﾄﾞ確認下さい")</f>
      </c>
      <c r="Z18" s="94">
        <f>IF(Z17="","","個人ﾅﾝﾊﾞｰｶｰﾄﾞ確認下さい")</f>
      </c>
      <c r="AE18" s="106">
        <f>H15&amp;I15</f>
      </c>
      <c r="AF18" s="106" t="e">
        <f>VLOOKUP(AE18,'個人種目申込一覧表'!AI:AI,1,FALSE)</f>
        <v>#N/A</v>
      </c>
      <c r="AG18" s="107">
        <f t="shared" si="1"/>
        <v>1</v>
      </c>
      <c r="AH18" s="106">
        <f>IF(AG18="","",I15)</f>
        <v>0</v>
      </c>
      <c r="AI18" s="106" t="s">
        <v>222</v>
      </c>
      <c r="AJ18" s="106">
        <f t="shared" si="2"/>
      </c>
      <c r="AK18" s="106">
        <f t="shared" si="0"/>
        <v>1</v>
      </c>
    </row>
    <row r="19" spans="2:37" ht="6" customHeight="1" thickBot="1">
      <c r="B19" s="42"/>
      <c r="C19" s="42"/>
      <c r="D19" s="89"/>
      <c r="E19" s="42"/>
      <c r="F19" s="91"/>
      <c r="H19" s="91"/>
      <c r="L19" s="175"/>
      <c r="M19" s="175"/>
      <c r="N19" s="175"/>
      <c r="AE19" s="106">
        <f>D17&amp;E17</f>
      </c>
      <c r="AF19" s="106" t="e">
        <f>VLOOKUP(AE19,'個人種目申込一覧表'!AI:AI,1,FALSE)</f>
        <v>#N/A</v>
      </c>
      <c r="AG19" s="107">
        <f t="shared" si="1"/>
        <v>1</v>
      </c>
      <c r="AH19" s="106">
        <f>IF(AG19="","",E17)</f>
        <v>0</v>
      </c>
      <c r="AI19" s="106" t="s">
        <v>222</v>
      </c>
      <c r="AJ19" s="106">
        <f t="shared" si="2"/>
      </c>
      <c r="AK19" s="106">
        <f t="shared" si="0"/>
        <v>1</v>
      </c>
    </row>
    <row r="20" spans="2:37" ht="27" customHeight="1">
      <c r="B20" s="41" t="s">
        <v>27</v>
      </c>
      <c r="C20" s="80" t="s">
        <v>28</v>
      </c>
      <c r="D20" s="88"/>
      <c r="E20" s="83"/>
      <c r="F20" s="90"/>
      <c r="G20" s="83"/>
      <c r="H20" s="90"/>
      <c r="I20" s="84"/>
      <c r="L20" s="175">
        <f>IF('個人種目申込一覧表'!AL129="","",E20)</f>
      </c>
      <c r="M20" s="175">
        <f>IF('個人種目申込一覧表'!AL130="","",G20)</f>
      </c>
      <c r="N20" s="175">
        <f>IF('個人種目申込一覧表'!AL131="","",I20)</f>
      </c>
      <c r="O20">
        <f>COUNTA(E20,G20,I20,E22,G22,I22)</f>
        <v>0</v>
      </c>
      <c r="X20">
        <f>AJ22</f>
      </c>
      <c r="Y20">
        <f>AJ23</f>
      </c>
      <c r="Z20">
        <f>AJ24</f>
      </c>
      <c r="AB20" s="149">
        <f>IF(E20="","",B21&amp;C21&amp;B23)</f>
      </c>
      <c r="AC20">
        <f>IF(AB20="",1,AB20)</f>
        <v>1</v>
      </c>
      <c r="AD20" s="92">
        <f>IF(ISERROR(VLOOKUP(AC20,$AB$9:AB19,1,FALSE)),0,VLOOKUP(AC20,$AB$9:AB19,1,FALSE))</f>
        <v>0</v>
      </c>
      <c r="AE20" s="106">
        <f>F17&amp;G17</f>
      </c>
      <c r="AF20" s="106" t="e">
        <f>VLOOKUP(AE20,'個人種目申込一覧表'!AI:AI,1,FALSE)</f>
        <v>#N/A</v>
      </c>
      <c r="AG20" s="107">
        <f t="shared" si="1"/>
        <v>1</v>
      </c>
      <c r="AH20" s="106">
        <f>IF(AG20="","",G17)</f>
        <v>0</v>
      </c>
      <c r="AI20" s="106" t="s">
        <v>222</v>
      </c>
      <c r="AJ20" s="106">
        <f t="shared" si="2"/>
      </c>
      <c r="AK20" s="106">
        <f t="shared" si="0"/>
        <v>1</v>
      </c>
    </row>
    <row r="21" spans="2:37" ht="27" customHeight="1" thickBot="1">
      <c r="B21" s="136"/>
      <c r="C21" s="190" t="s">
        <v>287</v>
      </c>
      <c r="D21" s="157"/>
      <c r="E21" s="158"/>
      <c r="F21" s="159"/>
      <c r="G21" s="158"/>
      <c r="H21" s="159"/>
      <c r="I21" s="87"/>
      <c r="L21" s="176">
        <f>IF('個人種目申込一覧表'!AL129="","","ﾅﾝﾊﾞｰｶｰﾄﾞ確認下さい")</f>
      </c>
      <c r="M21" s="177">
        <f>IF('個人種目申込一覧表'!AL130="","","ﾅﾝﾊﾞｰｶｰﾄﾞ確認下さい")</f>
      </c>
      <c r="N21" s="176">
        <f>IF('個人種目申込一覧表'!AL131="","","ﾅﾝﾊﾞｰｶｰﾄﾞ確認下さい")</f>
      </c>
      <c r="X21" s="94">
        <f>IF(X20="","","個人ﾅﾝﾊﾞｰｶｰﾄﾞ確認下さい")</f>
      </c>
      <c r="Y21" s="94">
        <f>IF(Y20="","","個人ﾅﾝﾊﾞｰｶｰﾄﾞ確認下さい")</f>
      </c>
      <c r="Z21" s="94">
        <f>IF(Z20="","","個人ﾅﾝﾊﾞｰｶｰﾄﾞ確認下さい")</f>
      </c>
      <c r="AE21" s="106">
        <f>H17&amp;I17</f>
      </c>
      <c r="AF21" s="106" t="e">
        <f>VLOOKUP(AE21,'個人種目申込一覧表'!AI:AI,1,FALSE)</f>
        <v>#N/A</v>
      </c>
      <c r="AG21" s="107">
        <f t="shared" si="1"/>
        <v>1</v>
      </c>
      <c r="AH21" s="106">
        <f>IF(AG21="","",I17)</f>
        <v>0</v>
      </c>
      <c r="AI21" s="106" t="s">
        <v>222</v>
      </c>
      <c r="AJ21" s="106">
        <f t="shared" si="2"/>
      </c>
      <c r="AK21" s="106">
        <f t="shared" si="0"/>
        <v>1</v>
      </c>
    </row>
    <row r="22" spans="2:37" ht="27" customHeight="1">
      <c r="B22" s="133" t="s">
        <v>248</v>
      </c>
      <c r="C22" s="82" t="s">
        <v>26</v>
      </c>
      <c r="D22" s="161"/>
      <c r="E22" s="162"/>
      <c r="F22" s="163"/>
      <c r="G22" s="162"/>
      <c r="H22" s="163"/>
      <c r="I22" s="85"/>
      <c r="L22" s="175">
        <f>IF('個人種目申込一覧表'!AL132="","",E22)</f>
      </c>
      <c r="M22" s="175">
        <f>IF('個人種目申込一覧表'!AL133="","",G22)</f>
      </c>
      <c r="N22" s="175">
        <f>IF('個人種目申込一覧表'!AL134="","",I22)</f>
      </c>
      <c r="X22">
        <f>AJ25</f>
      </c>
      <c r="Y22">
        <f>AJ26</f>
      </c>
      <c r="Z22">
        <f>AJ27</f>
      </c>
      <c r="AE22" s="106">
        <f>D20&amp;E20</f>
      </c>
      <c r="AF22" s="106" t="e">
        <f>VLOOKUP(AE22,'個人種目申込一覧表'!AI:AI,1,FALSE)</f>
        <v>#N/A</v>
      </c>
      <c r="AG22" s="107">
        <f>IF(ISERROR(D20&amp;E20=VLOOKUP(AE22,'個人種目申込一覧表'!AI:AI,1,FALSE)),1,"")</f>
        <v>1</v>
      </c>
      <c r="AH22" s="106">
        <f>IF(AG22="","",E20)</f>
        <v>0</v>
      </c>
      <c r="AI22" s="106" t="s">
        <v>222</v>
      </c>
      <c r="AJ22" s="106">
        <f t="shared" si="2"/>
      </c>
      <c r="AK22" s="106">
        <f t="shared" si="0"/>
        <v>1</v>
      </c>
    </row>
    <row r="23" spans="2:37" ht="27" customHeight="1" thickBot="1">
      <c r="B23" s="169"/>
      <c r="C23" s="81"/>
      <c r="D23" s="165"/>
      <c r="E23" s="166"/>
      <c r="F23" s="167"/>
      <c r="G23" s="166"/>
      <c r="H23" s="167"/>
      <c r="I23" s="86"/>
      <c r="L23" s="176">
        <f>IF('個人種目申込一覧表'!AL132="","","ﾅﾝﾊﾞｰｶｰﾄﾞ確認下さい")</f>
      </c>
      <c r="M23" s="176">
        <f>IF('個人種目申込一覧表'!AL133="","","ﾅﾝﾊﾞｰｶｰﾄﾞ確認下さい")</f>
      </c>
      <c r="N23" s="176">
        <f>IF('個人種目申込一覧表'!AL134="","","ﾅﾝﾊﾞｰｶｰﾄﾞ確認下さい")</f>
      </c>
      <c r="X23" s="94">
        <f>IF(X22="","","個人ﾅﾝﾊﾞｰｶｰﾄﾞ確認下さい")</f>
      </c>
      <c r="Y23" s="94">
        <f>IF(Y22="","","個人ﾅﾝﾊﾞｰｶｰﾄﾞ確認下さい")</f>
      </c>
      <c r="Z23" s="94">
        <f>IF(Z22="","","個人ﾅﾝﾊﾞｰｶｰﾄﾞ確認下さい")</f>
      </c>
      <c r="AE23" s="106">
        <f>F20&amp;G20</f>
      </c>
      <c r="AF23" s="106" t="e">
        <f>VLOOKUP(AE23,'個人種目申込一覧表'!AI:AI,1,FALSE)</f>
        <v>#N/A</v>
      </c>
      <c r="AG23" s="107">
        <f>IF(ISERROR(F20&amp;G20=VLOOKUP(AE23,'個人種目申込一覧表'!AI:AI,1,FALSE)),1,"")</f>
        <v>1</v>
      </c>
      <c r="AH23" s="106">
        <f>IF(AG23="","",G20)</f>
        <v>0</v>
      </c>
      <c r="AI23" s="106" t="s">
        <v>222</v>
      </c>
      <c r="AJ23" s="106">
        <f>IF(AI23="","",AH23)</f>
      </c>
      <c r="AK23" s="106">
        <f>IF(AH23=AI23,"",1)</f>
        <v>1</v>
      </c>
    </row>
    <row r="24" spans="2:37" ht="6" customHeight="1" thickBot="1">
      <c r="B24" s="42"/>
      <c r="C24" s="42"/>
      <c r="D24" s="89"/>
      <c r="E24" s="42"/>
      <c r="F24" s="91"/>
      <c r="H24" s="91"/>
      <c r="L24" s="175"/>
      <c r="M24" s="175"/>
      <c r="N24" s="175"/>
      <c r="AE24" s="106">
        <f>H20&amp;I20</f>
      </c>
      <c r="AF24" s="106" t="e">
        <f>VLOOKUP(AE24,'個人種目申込一覧表'!AI:AI,1,FALSE)</f>
        <v>#N/A</v>
      </c>
      <c r="AG24" s="107">
        <f>IF(ISERROR(AE24=AF24),1,"")</f>
        <v>1</v>
      </c>
      <c r="AH24" s="106">
        <f>IF(AG24="","",I20)</f>
        <v>0</v>
      </c>
      <c r="AI24" s="106" t="s">
        <v>222</v>
      </c>
      <c r="AJ24" s="106">
        <f>IF(AI24="","",AH24)</f>
      </c>
      <c r="AK24" s="106">
        <f aca="true" t="shared" si="3" ref="AK24:AK45">IF(AH24=AI24,"",1)</f>
        <v>1</v>
      </c>
    </row>
    <row r="25" spans="2:38" s="12" customFormat="1" ht="27" customHeight="1">
      <c r="B25" s="41" t="s">
        <v>27</v>
      </c>
      <c r="C25" s="80" t="s">
        <v>28</v>
      </c>
      <c r="D25" s="88"/>
      <c r="E25" s="83"/>
      <c r="F25" s="90"/>
      <c r="G25" s="83"/>
      <c r="H25" s="90"/>
      <c r="I25" s="84"/>
      <c r="J25"/>
      <c r="K25"/>
      <c r="L25" s="175">
        <f>IF('個人種目申込一覧表'!AL136="","",E25)</f>
      </c>
      <c r="M25" s="175">
        <f>IF('個人種目申込一覧表'!AL137="","",G25)</f>
      </c>
      <c r="N25" s="175">
        <f>IF('個人種目申込一覧表'!AL138="","",I25)</f>
      </c>
      <c r="O25">
        <f>COUNTA(E25,G25,I25,E27,G27,I27)</f>
        <v>0</v>
      </c>
      <c r="X25" s="12">
        <f>AJ28</f>
      </c>
      <c r="Y25" s="12">
        <f>AJ29</f>
      </c>
      <c r="Z25" s="12">
        <f>AJ30</f>
      </c>
      <c r="AB25" s="149">
        <f>IF(E25="","",B26&amp;C26&amp;B28)</f>
      </c>
      <c r="AC25">
        <f>IF(AB25="",1,AB25)</f>
        <v>1</v>
      </c>
      <c r="AD25" s="92">
        <f>IF(ISERROR(VLOOKUP(AC25,$AB$9:AB24,1,FALSE)),0,VLOOKUP(AC25,$AB$9:AB24,1,FALSE))</f>
        <v>0</v>
      </c>
      <c r="AE25" s="109">
        <f>D22&amp;E22</f>
      </c>
      <c r="AF25" s="106" t="e">
        <f>VLOOKUP(AE25,'個人種目申込一覧表'!AI:AI,1,FALSE)</f>
        <v>#N/A</v>
      </c>
      <c r="AG25" s="107">
        <f>IF(ISERROR(AE25=AF25),1,"")</f>
        <v>1</v>
      </c>
      <c r="AH25" s="106">
        <f>IF(AG25="","",E22)</f>
        <v>0</v>
      </c>
      <c r="AI25" s="106" t="s">
        <v>222</v>
      </c>
      <c r="AJ25" s="106">
        <f>IF(AI25="","",AH25)</f>
      </c>
      <c r="AK25" s="106">
        <f t="shared" si="3"/>
        <v>1</v>
      </c>
      <c r="AL25" s="108"/>
    </row>
    <row r="26" spans="2:38" s="12" customFormat="1" ht="27" customHeight="1" thickBot="1">
      <c r="B26" s="136"/>
      <c r="C26" s="190" t="s">
        <v>287</v>
      </c>
      <c r="D26" s="157"/>
      <c r="E26" s="158"/>
      <c r="F26" s="159"/>
      <c r="G26" s="158"/>
      <c r="H26" s="159"/>
      <c r="I26" s="87"/>
      <c r="J26"/>
      <c r="K26"/>
      <c r="L26" s="176">
        <f>IF('個人種目申込一覧表'!AL136="","","ﾅﾝﾊﾞｰｶｰﾄﾞ確認下さい")</f>
      </c>
      <c r="M26" s="177">
        <f>IF('個人種目申込一覧表'!AL137="","","ﾅﾝﾊﾞｰｶｰﾄﾞ確認下さい")</f>
      </c>
      <c r="N26" s="176">
        <f>IF('個人種目申込一覧表'!AL138="","","ﾅﾝﾊﾞｰｶｰﾄﾞ確認下さい")</f>
      </c>
      <c r="O26"/>
      <c r="X26" s="94">
        <f>IF(X25="","","個人ﾅﾝﾊﾞｰｶｰﾄﾞ確認下さい")</f>
      </c>
      <c r="Y26" s="94">
        <f>IF(Y25="","","個人ﾅﾝﾊﾞｰｶｰﾄﾞ確認下さい")</f>
      </c>
      <c r="Z26" s="94">
        <f>IF(Z25="","","個人ﾅﾝﾊﾞｰｶｰﾄﾞ確認下さい")</f>
      </c>
      <c r="AB26" s="108"/>
      <c r="AC26" s="108"/>
      <c r="AD26" s="108"/>
      <c r="AE26" s="109">
        <f>F22&amp;G22</f>
      </c>
      <c r="AF26" s="106" t="e">
        <f>VLOOKUP(AE26,'個人種目申込一覧表'!AI:AI,1,FALSE)</f>
        <v>#N/A</v>
      </c>
      <c r="AG26" s="107">
        <f>IF(ISERROR(AE26=AF26),1,"")</f>
        <v>1</v>
      </c>
      <c r="AH26" s="106">
        <f>IF(AG26="","",G22)</f>
        <v>0</v>
      </c>
      <c r="AI26" s="106" t="s">
        <v>222</v>
      </c>
      <c r="AJ26" s="106">
        <f>IF(AI26="","",AH26)</f>
      </c>
      <c r="AK26" s="106">
        <f t="shared" si="3"/>
        <v>1</v>
      </c>
      <c r="AL26" s="108"/>
    </row>
    <row r="27" spans="2:38" s="12" customFormat="1" ht="27" customHeight="1">
      <c r="B27" s="133" t="s">
        <v>248</v>
      </c>
      <c r="C27" s="82" t="s">
        <v>26</v>
      </c>
      <c r="D27" s="161"/>
      <c r="E27" s="162"/>
      <c r="F27" s="163"/>
      <c r="G27" s="162"/>
      <c r="H27" s="163"/>
      <c r="I27" s="85"/>
      <c r="J27"/>
      <c r="K27"/>
      <c r="L27" s="175">
        <f>IF('個人種目申込一覧表'!AL139="","",E27)</f>
      </c>
      <c r="M27" s="175">
        <f>IF('個人種目申込一覧表'!AL140="","",G27)</f>
      </c>
      <c r="N27" s="175">
        <f>IF('個人種目申込一覧表'!AL141="","",I27)</f>
      </c>
      <c r="O27"/>
      <c r="X27" s="12">
        <f>AJ31</f>
      </c>
      <c r="Y27" s="12">
        <f>AJ32</f>
      </c>
      <c r="Z27" s="12">
        <f>AJ33</f>
      </c>
      <c r="AB27" s="108"/>
      <c r="AC27" s="108"/>
      <c r="AD27" s="108"/>
      <c r="AE27" s="109">
        <f>H22&amp;I22</f>
      </c>
      <c r="AF27" s="106" t="e">
        <f>VLOOKUP(AE27,'個人種目申込一覧表'!AI:AI,1,FALSE)</f>
        <v>#N/A</v>
      </c>
      <c r="AG27" s="107">
        <f>IF(ISERROR(AE27=AF27),1,"")</f>
        <v>1</v>
      </c>
      <c r="AH27" s="106">
        <f>IF(AG27="","",I22)</f>
        <v>0</v>
      </c>
      <c r="AI27" s="106" t="s">
        <v>222</v>
      </c>
      <c r="AJ27" s="106">
        <f>IF(AI27="","",AH27)</f>
      </c>
      <c r="AK27" s="106">
        <f t="shared" si="3"/>
        <v>1</v>
      </c>
      <c r="AL27" s="108"/>
    </row>
    <row r="28" spans="2:38" s="12" customFormat="1" ht="27" customHeight="1" thickBot="1">
      <c r="B28" s="169"/>
      <c r="C28" s="81"/>
      <c r="D28" s="165"/>
      <c r="E28" s="166"/>
      <c r="F28" s="167"/>
      <c r="G28" s="166"/>
      <c r="H28" s="167"/>
      <c r="I28" s="86"/>
      <c r="J28"/>
      <c r="K28"/>
      <c r="L28" s="176">
        <f>IF('個人種目申込一覧表'!AL139="","","ﾅﾝﾊﾞｰｶｰﾄﾞ確認下さい")</f>
      </c>
      <c r="M28" s="176">
        <f>IF('個人種目申込一覧表'!AL140="","","ﾅﾝﾊﾞｰｶｰﾄﾞ確認下さい")</f>
      </c>
      <c r="N28" s="176">
        <f>IF('個人種目申込一覧表'!AL141="","","ﾅﾝﾊﾞｰｶｰﾄﾞ確認下さい")</f>
      </c>
      <c r="O28"/>
      <c r="X28" s="94">
        <f>IF(X27="","","個人ﾅﾝﾊﾞｰｶｰﾄﾞ確認下さい")</f>
      </c>
      <c r="Y28" s="94"/>
      <c r="Z28" s="94">
        <f>IF(Z27="","","個人ﾅﾝﾊﾞｰｶｰﾄﾞ確認下さい")</f>
      </c>
      <c r="AB28" s="108"/>
      <c r="AC28" s="108"/>
      <c r="AD28" s="108"/>
      <c r="AE28" s="109">
        <f>D25&amp;E25</f>
      </c>
      <c r="AF28" s="106" t="e">
        <f>VLOOKUP(AE28,'個人種目申込一覧表'!AI:AI,1,FALSE)</f>
        <v>#N/A</v>
      </c>
      <c r="AG28" s="107">
        <f aca="true" t="shared" si="4" ref="AG28:AG43">IF(ISERROR(AE28=AF28),1,"")</f>
        <v>1</v>
      </c>
      <c r="AH28" s="106">
        <f>IF(AG28="","",E25)</f>
        <v>0</v>
      </c>
      <c r="AI28" s="106" t="s">
        <v>222</v>
      </c>
      <c r="AJ28" s="106">
        <f aca="true" t="shared" si="5" ref="AJ28:AJ43">IF(AI28="","",AH28)</f>
      </c>
      <c r="AK28" s="106">
        <f t="shared" si="3"/>
        <v>1</v>
      </c>
      <c r="AL28" s="108"/>
    </row>
    <row r="29" spans="2:38" s="12" customFormat="1" ht="6" customHeight="1" thickBot="1">
      <c r="B29" s="42"/>
      <c r="C29" s="42"/>
      <c r="D29" s="89"/>
      <c r="E29" s="42"/>
      <c r="F29" s="91"/>
      <c r="G29"/>
      <c r="H29" s="91"/>
      <c r="I29"/>
      <c r="J29"/>
      <c r="K29"/>
      <c r="L29" s="178"/>
      <c r="M29" s="178"/>
      <c r="N29" s="178"/>
      <c r="O29"/>
      <c r="AB29" s="108"/>
      <c r="AC29" s="108"/>
      <c r="AD29" s="108"/>
      <c r="AE29" s="109">
        <f>F25&amp;G25</f>
      </c>
      <c r="AF29" s="106" t="e">
        <f>VLOOKUP(AE29,'個人種目申込一覧表'!AI:AI,1,FALSE)</f>
        <v>#N/A</v>
      </c>
      <c r="AG29" s="107">
        <f t="shared" si="4"/>
        <v>1</v>
      </c>
      <c r="AH29" s="106">
        <f>IF(AG29="","",G25)</f>
        <v>0</v>
      </c>
      <c r="AI29" s="106" t="s">
        <v>222</v>
      </c>
      <c r="AJ29" s="106">
        <f t="shared" si="5"/>
      </c>
      <c r="AK29" s="106">
        <f t="shared" si="3"/>
        <v>1</v>
      </c>
      <c r="AL29" s="108"/>
    </row>
    <row r="30" spans="2:38" s="12" customFormat="1" ht="27" customHeight="1">
      <c r="B30" s="41" t="s">
        <v>27</v>
      </c>
      <c r="C30" s="80" t="s">
        <v>28</v>
      </c>
      <c r="D30" s="88"/>
      <c r="E30" s="83"/>
      <c r="F30" s="90"/>
      <c r="G30" s="83"/>
      <c r="H30" s="90"/>
      <c r="I30" s="84"/>
      <c r="J30"/>
      <c r="K30"/>
      <c r="L30" s="175">
        <f>IF('個人種目申込一覧表'!AL143="","",E30)</f>
      </c>
      <c r="M30" s="175">
        <f>IF('個人種目申込一覧表'!AL144="","",G30)</f>
      </c>
      <c r="N30" s="175">
        <f>IF('個人種目申込一覧表'!AL145="","",I30)</f>
      </c>
      <c r="O30">
        <f>COUNTA(E30,G30,I30,E32,G32,I32)</f>
        <v>0</v>
      </c>
      <c r="X30" s="12">
        <f>AJ34</f>
      </c>
      <c r="Y30" s="12">
        <f>AJ35</f>
      </c>
      <c r="Z30" s="12">
        <f>AJ36</f>
      </c>
      <c r="AB30" s="149">
        <f>IF(E30="","",B31&amp;C31&amp;B33)</f>
      </c>
      <c r="AC30">
        <f>IF(AB30="",1,AB30)</f>
        <v>1</v>
      </c>
      <c r="AD30" s="92">
        <f>IF(ISERROR(VLOOKUP(AC30,$AB$9:AB29,1,FALSE)),0,VLOOKUP(AC30,$AB$9:AB29,1,FALSE))</f>
        <v>0</v>
      </c>
      <c r="AE30" s="109">
        <f>H25&amp;I25</f>
      </c>
      <c r="AF30" s="106" t="e">
        <f>VLOOKUP(AE30,'個人種目申込一覧表'!AI:AI,1,FALSE)</f>
        <v>#N/A</v>
      </c>
      <c r="AG30" s="107">
        <f t="shared" si="4"/>
        <v>1</v>
      </c>
      <c r="AH30" s="106">
        <f>IF(AG30="","",I25)</f>
        <v>0</v>
      </c>
      <c r="AI30" s="106" t="s">
        <v>222</v>
      </c>
      <c r="AJ30" s="106">
        <f t="shared" si="5"/>
      </c>
      <c r="AK30" s="106">
        <f t="shared" si="3"/>
        <v>1</v>
      </c>
      <c r="AL30" s="108"/>
    </row>
    <row r="31" spans="2:38" s="12" customFormat="1" ht="27" customHeight="1" thickBot="1">
      <c r="B31" s="136"/>
      <c r="C31" s="190" t="s">
        <v>287</v>
      </c>
      <c r="D31" s="157"/>
      <c r="E31" s="158"/>
      <c r="F31" s="159"/>
      <c r="G31" s="158"/>
      <c r="H31" s="159"/>
      <c r="I31" s="87"/>
      <c r="J31"/>
      <c r="K31"/>
      <c r="L31" s="176">
        <f>IF('個人種目申込一覧表'!AL143="","","ﾅﾝﾊﾞｰｶｰﾄﾞ確認下さい")</f>
      </c>
      <c r="M31" s="177">
        <f>IF('個人種目申込一覧表'!AL144="","","ﾅﾝﾊﾞｰｶｰﾄﾞ確認下さい")</f>
      </c>
      <c r="N31" s="176">
        <f>IF('個人種目申込一覧表'!AL145="","","ﾅﾝﾊﾞｰｶｰﾄﾞ確認下さい")</f>
      </c>
      <c r="O31"/>
      <c r="X31" s="94">
        <f>IF(X30="","","個人ﾅﾝﾊﾞｰｶｰﾄﾞ確認下さい")</f>
      </c>
      <c r="Y31" s="94">
        <f>IF(Y30="","","個人ﾅﾝﾊﾞｰｶｰﾄﾞ確認下さい")</f>
      </c>
      <c r="Z31" s="94">
        <f>IF(Z30="","","個人ﾅﾝﾊﾞｰｶｰﾄﾞ確認下さい")</f>
      </c>
      <c r="AB31" s="108"/>
      <c r="AC31" s="108"/>
      <c r="AD31" s="108"/>
      <c r="AE31" s="109">
        <f>D27&amp;E27</f>
      </c>
      <c r="AF31" s="106" t="e">
        <f>VLOOKUP(AE31,'個人種目申込一覧表'!AI:AI,1,FALSE)</f>
        <v>#N/A</v>
      </c>
      <c r="AG31" s="107">
        <f t="shared" si="4"/>
        <v>1</v>
      </c>
      <c r="AH31" s="106">
        <f>IF(AG31="","",E27)</f>
        <v>0</v>
      </c>
      <c r="AI31" s="106" t="s">
        <v>222</v>
      </c>
      <c r="AJ31" s="106">
        <f t="shared" si="5"/>
      </c>
      <c r="AK31" s="106">
        <f t="shared" si="3"/>
        <v>1</v>
      </c>
      <c r="AL31" s="108"/>
    </row>
    <row r="32" spans="2:38" s="12" customFormat="1" ht="27" customHeight="1">
      <c r="B32" s="133" t="s">
        <v>248</v>
      </c>
      <c r="C32" s="82" t="s">
        <v>26</v>
      </c>
      <c r="D32" s="161"/>
      <c r="E32" s="162"/>
      <c r="F32" s="163"/>
      <c r="G32" s="162"/>
      <c r="H32" s="163"/>
      <c r="I32" s="85"/>
      <c r="J32"/>
      <c r="K32"/>
      <c r="L32" s="175">
        <f>IF('個人種目申込一覧表'!AL146="","",E32)</f>
      </c>
      <c r="M32" s="175">
        <f>IF('個人種目申込一覧表'!AL147="","",G32)</f>
      </c>
      <c r="N32" s="175">
        <f>IF('個人種目申込一覧表'!AL148="","",I32)</f>
      </c>
      <c r="O32"/>
      <c r="X32" s="12">
        <f>AJ37</f>
      </c>
      <c r="Y32" s="12">
        <f>AJ38</f>
      </c>
      <c r="Z32" s="12">
        <f>AJ39</f>
      </c>
      <c r="AB32" s="108"/>
      <c r="AC32" s="108"/>
      <c r="AD32" s="108"/>
      <c r="AE32" s="109">
        <f>F27&amp;G27</f>
      </c>
      <c r="AF32" s="106" t="e">
        <f>VLOOKUP(AE32,'個人種目申込一覧表'!AI:AI,1,FALSE)</f>
        <v>#N/A</v>
      </c>
      <c r="AG32" s="107">
        <f t="shared" si="4"/>
        <v>1</v>
      </c>
      <c r="AH32" s="106">
        <f>IF(AG32="","",G27)</f>
        <v>0</v>
      </c>
      <c r="AI32" s="106" t="s">
        <v>222</v>
      </c>
      <c r="AJ32" s="106">
        <f t="shared" si="5"/>
      </c>
      <c r="AK32" s="106">
        <f t="shared" si="3"/>
        <v>1</v>
      </c>
      <c r="AL32" s="108"/>
    </row>
    <row r="33" spans="2:38" s="12" customFormat="1" ht="27" customHeight="1" thickBot="1">
      <c r="B33" s="169"/>
      <c r="C33" s="81"/>
      <c r="D33" s="165"/>
      <c r="E33" s="166"/>
      <c r="F33" s="167"/>
      <c r="G33" s="166"/>
      <c r="H33" s="167"/>
      <c r="I33" s="86"/>
      <c r="J33"/>
      <c r="K33"/>
      <c r="L33" s="176">
        <f>IF('個人種目申込一覧表'!AL146="","","ﾅﾝﾊﾞｰｶｰﾄﾞ確認下さい")</f>
      </c>
      <c r="M33" s="176">
        <f>IF('個人種目申込一覧表'!AL147="","","ﾅﾝﾊﾞｰｶｰﾄﾞ確認下さい")</f>
      </c>
      <c r="N33" s="176">
        <f>IF('個人種目申込一覧表'!AL148="","","ﾅﾝﾊﾞｰｶｰﾄﾞ確認下さい")</f>
      </c>
      <c r="O33"/>
      <c r="X33" s="94">
        <f>IF(X32="","","個人ﾅﾝﾊﾞｰｶｰﾄﾞ確認下さい")</f>
      </c>
      <c r="Y33" s="94">
        <f>IF(Y32="","","個人ﾅﾝﾊﾞｰｶｰﾄﾞ確認下さい")</f>
      </c>
      <c r="Z33" s="94">
        <f>IF(Z32="","","個人ﾅﾝﾊﾞｰｶｰﾄﾞ確認下さい")</f>
      </c>
      <c r="AB33" s="108"/>
      <c r="AC33" s="108"/>
      <c r="AD33" s="108"/>
      <c r="AE33" s="109">
        <f>H27&amp;I27</f>
      </c>
      <c r="AF33" s="106" t="e">
        <f>VLOOKUP(AE33,'個人種目申込一覧表'!AI:AI,1,FALSE)</f>
        <v>#N/A</v>
      </c>
      <c r="AG33" s="107">
        <f t="shared" si="4"/>
        <v>1</v>
      </c>
      <c r="AH33" s="106">
        <f>IF(AG33="","",I27)</f>
        <v>0</v>
      </c>
      <c r="AI33" s="106" t="s">
        <v>222</v>
      </c>
      <c r="AJ33" s="106">
        <f t="shared" si="5"/>
      </c>
      <c r="AK33" s="106">
        <f t="shared" si="3"/>
        <v>1</v>
      </c>
      <c r="AL33" s="108"/>
    </row>
    <row r="34" spans="2:38" s="12" customFormat="1" ht="6" customHeight="1" thickBot="1">
      <c r="B34" s="42"/>
      <c r="C34" s="42"/>
      <c r="D34" s="89"/>
      <c r="E34" s="42"/>
      <c r="F34" s="91"/>
      <c r="G34"/>
      <c r="H34" s="91"/>
      <c r="I34"/>
      <c r="J34"/>
      <c r="K34"/>
      <c r="L34" s="178"/>
      <c r="M34" s="178"/>
      <c r="N34" s="178"/>
      <c r="O34"/>
      <c r="AB34" s="108"/>
      <c r="AC34" s="108"/>
      <c r="AD34" s="108"/>
      <c r="AE34" s="109">
        <f>D30&amp;E30</f>
      </c>
      <c r="AF34" s="106" t="e">
        <f>VLOOKUP(AE34,'個人種目申込一覧表'!AI:AI,1,FALSE)</f>
        <v>#N/A</v>
      </c>
      <c r="AG34" s="107">
        <f t="shared" si="4"/>
        <v>1</v>
      </c>
      <c r="AH34" s="106">
        <f>IF(AG34="","",E30)</f>
        <v>0</v>
      </c>
      <c r="AI34" s="106" t="s">
        <v>222</v>
      </c>
      <c r="AJ34" s="106">
        <f t="shared" si="5"/>
      </c>
      <c r="AK34" s="106">
        <f t="shared" si="3"/>
        <v>1</v>
      </c>
      <c r="AL34" s="108"/>
    </row>
    <row r="35" spans="2:38" s="12" customFormat="1" ht="27" customHeight="1">
      <c r="B35" s="41" t="s">
        <v>27</v>
      </c>
      <c r="C35" s="80" t="s">
        <v>28</v>
      </c>
      <c r="D35" s="88"/>
      <c r="E35" s="83"/>
      <c r="F35" s="90"/>
      <c r="G35" s="83"/>
      <c r="H35" s="90"/>
      <c r="I35" s="84"/>
      <c r="J35"/>
      <c r="K35"/>
      <c r="L35" s="175">
        <f>IF('個人種目申込一覧表'!AL150="","",E35)</f>
      </c>
      <c r="M35" s="175">
        <f>IF('個人種目申込一覧表'!AL151="","",G35)</f>
      </c>
      <c r="N35" s="175">
        <f>IF('個人種目申込一覧表'!AL152="","",I35)</f>
      </c>
      <c r="O35">
        <f>COUNTA(E35,G35,I35,E37,G37,I37)</f>
        <v>0</v>
      </c>
      <c r="X35" s="12">
        <f>AJ40</f>
      </c>
      <c r="Y35" s="12">
        <f>AJ41</f>
      </c>
      <c r="Z35" s="12">
        <f>AJ42</f>
      </c>
      <c r="AB35" s="149">
        <f>IF(E35="","",B36&amp;C36&amp;B38)</f>
      </c>
      <c r="AC35">
        <f>IF(AB35="",1,AB35)</f>
        <v>1</v>
      </c>
      <c r="AD35" s="92">
        <f>IF(ISERROR(VLOOKUP(AC35,$AB$9:AB34,1,FALSE)),0,VLOOKUP(AC35,$AB$9:AB34,1,FALSE))</f>
        <v>0</v>
      </c>
      <c r="AE35" s="109">
        <f>F30&amp;G30</f>
      </c>
      <c r="AF35" s="106" t="e">
        <f>VLOOKUP(AE35,'個人種目申込一覧表'!AI:AI,1,FALSE)</f>
        <v>#N/A</v>
      </c>
      <c r="AG35" s="107">
        <f t="shared" si="4"/>
        <v>1</v>
      </c>
      <c r="AH35" s="106">
        <f>IF(AG35="","",G30)</f>
        <v>0</v>
      </c>
      <c r="AI35" s="106" t="s">
        <v>222</v>
      </c>
      <c r="AJ35" s="106">
        <f t="shared" si="5"/>
      </c>
      <c r="AK35" s="106">
        <f t="shared" si="3"/>
        <v>1</v>
      </c>
      <c r="AL35" s="108"/>
    </row>
    <row r="36" spans="2:38" s="12" customFormat="1" ht="27" customHeight="1" thickBot="1">
      <c r="B36" s="136"/>
      <c r="C36" s="190" t="s">
        <v>287</v>
      </c>
      <c r="D36" s="157"/>
      <c r="E36" s="158"/>
      <c r="F36" s="159"/>
      <c r="G36" s="158"/>
      <c r="H36" s="159"/>
      <c r="I36" s="87"/>
      <c r="J36"/>
      <c r="K36"/>
      <c r="L36" s="176">
        <f>IF('個人種目申込一覧表'!AL150="","","ﾅﾝﾊﾞｰｶｰﾄﾞ確認下さい")</f>
      </c>
      <c r="M36" s="177">
        <f>IF('個人種目申込一覧表'!AL151="","","ﾅﾝﾊﾞｰｶｰﾄﾞ確認下さい")</f>
      </c>
      <c r="N36" s="176">
        <f>IF('個人種目申込一覧表'!AL152="","","ﾅﾝﾊﾞｰｶｰﾄﾞ確認下さい")</f>
      </c>
      <c r="O36"/>
      <c r="X36" s="94">
        <f>IF(X35="","","個人ﾅﾝﾊﾞｰｶｰﾄﾞ確認下さい")</f>
      </c>
      <c r="Y36" s="94">
        <f>IF(Y35="","","個人ﾅﾝﾊﾞｰｶｰﾄﾞ確認下さい")</f>
      </c>
      <c r="Z36" s="94">
        <f>IF(Z35="","","個人ﾅﾝﾊﾞｰｶｰﾄﾞ確認下さい")</f>
      </c>
      <c r="AB36" s="108"/>
      <c r="AC36" s="108"/>
      <c r="AD36" s="108"/>
      <c r="AE36" s="109">
        <f>H30&amp;I30</f>
      </c>
      <c r="AF36" s="106" t="e">
        <f>VLOOKUP(AE36,'個人種目申込一覧表'!AI:AI,1,FALSE)</f>
        <v>#N/A</v>
      </c>
      <c r="AG36" s="107">
        <f t="shared" si="4"/>
        <v>1</v>
      </c>
      <c r="AH36" s="106">
        <f>IF(AG36="","",I30)</f>
        <v>0</v>
      </c>
      <c r="AI36" s="106" t="s">
        <v>222</v>
      </c>
      <c r="AJ36" s="106">
        <f t="shared" si="5"/>
      </c>
      <c r="AK36" s="106">
        <f t="shared" si="3"/>
        <v>1</v>
      </c>
      <c r="AL36" s="108"/>
    </row>
    <row r="37" spans="2:38" s="12" customFormat="1" ht="27" customHeight="1">
      <c r="B37" s="133" t="s">
        <v>248</v>
      </c>
      <c r="C37" s="82" t="s">
        <v>26</v>
      </c>
      <c r="D37" s="161"/>
      <c r="E37" s="162"/>
      <c r="F37" s="163"/>
      <c r="G37" s="162"/>
      <c r="H37" s="163"/>
      <c r="I37" s="85"/>
      <c r="J37"/>
      <c r="K37"/>
      <c r="L37" s="175">
        <f>IF('個人種目申込一覧表'!AL153="","",E37)</f>
      </c>
      <c r="M37" s="175">
        <f>IF('個人種目申込一覧表'!AL154="","",G37)</f>
      </c>
      <c r="N37" s="175">
        <f>IF('個人種目申込一覧表'!AL155="","",I37)</f>
      </c>
      <c r="O37"/>
      <c r="X37" s="12">
        <f>AJ43</f>
      </c>
      <c r="Y37" s="12">
        <f>AJ44</f>
      </c>
      <c r="Z37" s="12">
        <f>AJ45</f>
      </c>
      <c r="AB37" s="108"/>
      <c r="AC37" s="108"/>
      <c r="AD37" s="108"/>
      <c r="AE37" s="109">
        <f>D32&amp;E32</f>
      </c>
      <c r="AF37" s="106" t="e">
        <f>VLOOKUP(AE37,'個人種目申込一覧表'!AI:AI,1,FALSE)</f>
        <v>#N/A</v>
      </c>
      <c r="AG37" s="107">
        <f t="shared" si="4"/>
        <v>1</v>
      </c>
      <c r="AH37" s="106">
        <f>IF(AG37="","",E32)</f>
        <v>0</v>
      </c>
      <c r="AI37" s="106" t="s">
        <v>222</v>
      </c>
      <c r="AJ37" s="106">
        <f t="shared" si="5"/>
      </c>
      <c r="AK37" s="106">
        <f t="shared" si="3"/>
        <v>1</v>
      </c>
      <c r="AL37" s="108"/>
    </row>
    <row r="38" spans="2:38" s="12" customFormat="1" ht="27" customHeight="1" thickBot="1">
      <c r="B38" s="169"/>
      <c r="C38" s="81"/>
      <c r="D38" s="165"/>
      <c r="E38" s="166"/>
      <c r="F38" s="167"/>
      <c r="G38" s="166"/>
      <c r="H38" s="167"/>
      <c r="I38" s="86"/>
      <c r="J38"/>
      <c r="K38"/>
      <c r="L38" s="176">
        <f>IF('個人種目申込一覧表'!AL153="","","ﾅﾝﾊﾞｰｶｰﾄﾞ確認下さい")</f>
      </c>
      <c r="M38" s="176">
        <f>IF('個人種目申込一覧表'!AL154="","","ﾅﾝﾊﾞｰｶｰﾄﾞ確認下さい")</f>
      </c>
      <c r="N38" s="176">
        <f>IF('個人種目申込一覧表'!AL155="","","ﾅﾝﾊﾞｰｶｰﾄﾞ確認下さい")</f>
      </c>
      <c r="O38"/>
      <c r="X38" s="94">
        <f>IF(X37="","","個人ﾅﾝﾊﾞｰｶｰﾄﾞ確認下さい")</f>
      </c>
      <c r="Y38" s="94">
        <f>IF(Y37="","","個人ﾅﾝﾊﾞｰｶｰﾄﾞ確認下さい")</f>
      </c>
      <c r="Z38" s="94">
        <f>IF(Z37="","","個人ﾅﾝﾊﾞｰｶｰﾄﾞ確認下さい")</f>
      </c>
      <c r="AB38" s="108"/>
      <c r="AC38" s="108"/>
      <c r="AD38" s="108"/>
      <c r="AE38" s="109">
        <f>F32&amp;G32</f>
      </c>
      <c r="AF38" s="106" t="e">
        <f>VLOOKUP(AE38,'個人種目申込一覧表'!AI:AI,1,FALSE)</f>
        <v>#N/A</v>
      </c>
      <c r="AG38" s="107">
        <f t="shared" si="4"/>
        <v>1</v>
      </c>
      <c r="AH38" s="106">
        <f>IF(AG38="","",G32)</f>
        <v>0</v>
      </c>
      <c r="AI38" s="106" t="s">
        <v>222</v>
      </c>
      <c r="AJ38" s="106">
        <f t="shared" si="5"/>
      </c>
      <c r="AK38" s="106">
        <f t="shared" si="3"/>
        <v>1</v>
      </c>
      <c r="AL38" s="108"/>
    </row>
    <row r="39" spans="2:38" s="12" customFormat="1" ht="14.25" customHeight="1">
      <c r="B39"/>
      <c r="C39"/>
      <c r="D39" s="1"/>
      <c r="E39"/>
      <c r="F39" s="1"/>
      <c r="G39"/>
      <c r="H39" s="1"/>
      <c r="I39"/>
      <c r="AB39" s="108"/>
      <c r="AC39" s="108"/>
      <c r="AD39" s="108"/>
      <c r="AE39" s="109">
        <f>H32&amp;I32</f>
      </c>
      <c r="AF39" s="106" t="e">
        <f>VLOOKUP(AE39,'個人種目申込一覧表'!AI:AI,1,FALSE)</f>
        <v>#N/A</v>
      </c>
      <c r="AG39" s="107">
        <f t="shared" si="4"/>
        <v>1</v>
      </c>
      <c r="AH39" s="106">
        <f>IF(AG39="","",I32)</f>
        <v>0</v>
      </c>
      <c r="AI39" s="106" t="s">
        <v>222</v>
      </c>
      <c r="AJ39" s="106">
        <f t="shared" si="5"/>
      </c>
      <c r="AK39" s="106">
        <f t="shared" si="3"/>
        <v>1</v>
      </c>
      <c r="AL39" s="108"/>
    </row>
    <row r="40" spans="2:38" s="12" customFormat="1" ht="14.25" customHeight="1">
      <c r="B40"/>
      <c r="C40"/>
      <c r="D40" s="1"/>
      <c r="E40"/>
      <c r="F40" s="1"/>
      <c r="G40"/>
      <c r="H40" s="1"/>
      <c r="I40"/>
      <c r="AB40" s="108"/>
      <c r="AC40" s="108"/>
      <c r="AD40" s="108"/>
      <c r="AE40" s="109">
        <f>D35&amp;E35</f>
      </c>
      <c r="AF40" s="106" t="e">
        <f>VLOOKUP(AE40,'個人種目申込一覧表'!AI:AI,1,FALSE)</f>
        <v>#N/A</v>
      </c>
      <c r="AG40" s="107">
        <f t="shared" si="4"/>
        <v>1</v>
      </c>
      <c r="AH40" s="106">
        <f>IF(AG40="","",E35)</f>
        <v>0</v>
      </c>
      <c r="AI40" s="106" t="s">
        <v>222</v>
      </c>
      <c r="AJ40" s="106">
        <f t="shared" si="5"/>
      </c>
      <c r="AK40" s="106">
        <f t="shared" si="3"/>
        <v>1</v>
      </c>
      <c r="AL40" s="108"/>
    </row>
    <row r="41" spans="2:38" s="12" customFormat="1" ht="14.25" customHeight="1">
      <c r="B41"/>
      <c r="C41"/>
      <c r="D41" s="1"/>
      <c r="E41"/>
      <c r="F41" s="1"/>
      <c r="G41"/>
      <c r="H41" s="1"/>
      <c r="I41"/>
      <c r="AB41" s="108"/>
      <c r="AC41" s="108"/>
      <c r="AD41" s="108"/>
      <c r="AE41" s="109">
        <f>F35&amp;G35</f>
      </c>
      <c r="AF41" s="106" t="e">
        <f>VLOOKUP(AE41,'個人種目申込一覧表'!AI:AI,1,FALSE)</f>
        <v>#N/A</v>
      </c>
      <c r="AG41" s="107">
        <f t="shared" si="4"/>
        <v>1</v>
      </c>
      <c r="AH41" s="106">
        <f>IF(AG41="","",G35)</f>
        <v>0</v>
      </c>
      <c r="AI41" s="106" t="s">
        <v>222</v>
      </c>
      <c r="AJ41" s="106">
        <f t="shared" si="5"/>
      </c>
      <c r="AK41" s="106">
        <f t="shared" si="3"/>
        <v>1</v>
      </c>
      <c r="AL41" s="108"/>
    </row>
    <row r="42" spans="2:38" s="12" customFormat="1" ht="14.25" customHeight="1">
      <c r="B42"/>
      <c r="C42"/>
      <c r="D42" s="1"/>
      <c r="E42"/>
      <c r="F42" s="1"/>
      <c r="G42"/>
      <c r="H42" s="1"/>
      <c r="I42"/>
      <c r="AB42" s="108"/>
      <c r="AC42" s="108"/>
      <c r="AD42" s="108"/>
      <c r="AE42" s="109">
        <f>H35&amp;I35</f>
      </c>
      <c r="AF42" s="106" t="e">
        <f>VLOOKUP(AE42,'個人種目申込一覧表'!AI:AI,1,FALSE)</f>
        <v>#N/A</v>
      </c>
      <c r="AG42" s="107">
        <f t="shared" si="4"/>
        <v>1</v>
      </c>
      <c r="AH42" s="106">
        <f>IF(AG42="","",I35)</f>
        <v>0</v>
      </c>
      <c r="AI42" s="106" t="s">
        <v>222</v>
      </c>
      <c r="AJ42" s="106">
        <f t="shared" si="5"/>
      </c>
      <c r="AK42" s="106">
        <f t="shared" si="3"/>
        <v>1</v>
      </c>
      <c r="AL42" s="108"/>
    </row>
    <row r="43" spans="2:38" s="12" customFormat="1" ht="14.25" customHeight="1">
      <c r="B43"/>
      <c r="C43"/>
      <c r="D43" s="1"/>
      <c r="E43"/>
      <c r="F43" s="1"/>
      <c r="G43"/>
      <c r="H43" s="1"/>
      <c r="I43"/>
      <c r="AB43" s="108"/>
      <c r="AC43" s="108"/>
      <c r="AD43" s="108"/>
      <c r="AE43" s="109">
        <f>D37&amp;E37</f>
      </c>
      <c r="AF43" s="106" t="e">
        <f>VLOOKUP(AE43,'個人種目申込一覧表'!AI:AI,1,FALSE)</f>
        <v>#N/A</v>
      </c>
      <c r="AG43" s="107">
        <f t="shared" si="4"/>
        <v>1</v>
      </c>
      <c r="AH43" s="106">
        <f>IF(AG43="","",E37)</f>
        <v>0</v>
      </c>
      <c r="AI43" s="106" t="s">
        <v>222</v>
      </c>
      <c r="AJ43" s="106">
        <f t="shared" si="5"/>
      </c>
      <c r="AK43" s="106">
        <f t="shared" si="3"/>
        <v>1</v>
      </c>
      <c r="AL43" s="108"/>
    </row>
    <row r="44" spans="2:38" s="12" customFormat="1" ht="14.25" customHeight="1">
      <c r="B44"/>
      <c r="C44"/>
      <c r="D44" s="1"/>
      <c r="E44"/>
      <c r="F44" s="1"/>
      <c r="G44"/>
      <c r="H44" s="1"/>
      <c r="I44"/>
      <c r="AB44" s="108"/>
      <c r="AC44" s="108"/>
      <c r="AD44" s="108"/>
      <c r="AE44" s="109">
        <f>F37&amp;G37</f>
      </c>
      <c r="AF44" s="106" t="e">
        <f>VLOOKUP(AE44,'個人種目申込一覧表'!AI:AI,1,FALSE)</f>
        <v>#N/A</v>
      </c>
      <c r="AG44" s="107">
        <f>IF(ISERROR(AE44=AF44),1,"")</f>
        <v>1</v>
      </c>
      <c r="AH44" s="106">
        <f>IF(AG44="","",G37)</f>
        <v>0</v>
      </c>
      <c r="AI44" s="106" t="s">
        <v>222</v>
      </c>
      <c r="AJ44" s="106">
        <f>IF(AI44="","",AH44)</f>
      </c>
      <c r="AK44" s="106">
        <f t="shared" si="3"/>
        <v>1</v>
      </c>
      <c r="AL44" s="108"/>
    </row>
    <row r="45" spans="2:38" s="12" customFormat="1" ht="14.25" customHeight="1">
      <c r="B45"/>
      <c r="C45"/>
      <c r="D45" s="1"/>
      <c r="E45"/>
      <c r="F45" s="1"/>
      <c r="G45"/>
      <c r="H45" s="1"/>
      <c r="I45"/>
      <c r="AB45" s="108"/>
      <c r="AC45" s="108"/>
      <c r="AD45" s="108"/>
      <c r="AE45" s="109">
        <f>H37&amp;I37</f>
      </c>
      <c r="AF45" s="106" t="e">
        <f>VLOOKUP(AE45,'個人種目申込一覧表'!AI:AI,1,FALSE)</f>
        <v>#N/A</v>
      </c>
      <c r="AG45" s="107">
        <f>IF(ISERROR(AE45=AF45),1,"")</f>
        <v>1</v>
      </c>
      <c r="AH45" s="106">
        <f>IF(AG45="","",I37)</f>
        <v>0</v>
      </c>
      <c r="AI45" s="106" t="s">
        <v>222</v>
      </c>
      <c r="AJ45" s="106">
        <f>IF(AI45="","",AH45)</f>
      </c>
      <c r="AK45" s="106">
        <f t="shared" si="3"/>
        <v>1</v>
      </c>
      <c r="AL45" s="108"/>
    </row>
    <row r="46" spans="2:38" s="12" customFormat="1" ht="14.25" customHeight="1">
      <c r="B46"/>
      <c r="C46"/>
      <c r="D46" s="1"/>
      <c r="E46"/>
      <c r="F46" s="1"/>
      <c r="G46"/>
      <c r="H46" s="1"/>
      <c r="I46"/>
      <c r="AB46" s="108"/>
      <c r="AC46" s="108"/>
      <c r="AD46" s="108"/>
      <c r="AE46" s="108"/>
      <c r="AF46" s="108"/>
      <c r="AG46" s="108"/>
      <c r="AH46" s="108"/>
      <c r="AI46" s="108"/>
      <c r="AJ46" s="108"/>
      <c r="AK46" s="108"/>
      <c r="AL46" s="108"/>
    </row>
    <row r="47" spans="2:38" s="12" customFormat="1" ht="14.25" customHeight="1">
      <c r="B47"/>
      <c r="C47"/>
      <c r="D47" s="1"/>
      <c r="E47"/>
      <c r="F47" s="1"/>
      <c r="G47"/>
      <c r="H47" s="1"/>
      <c r="I47"/>
      <c r="AB47" s="108"/>
      <c r="AC47" s="108"/>
      <c r="AD47" s="108"/>
      <c r="AE47" s="108"/>
      <c r="AF47" s="108"/>
      <c r="AG47" s="108"/>
      <c r="AH47" s="108"/>
      <c r="AI47" s="108"/>
      <c r="AJ47" s="108"/>
      <c r="AK47" s="108"/>
      <c r="AL47" s="108"/>
    </row>
    <row r="48" spans="2:38" s="12" customFormat="1" ht="14.25" customHeight="1">
      <c r="B48"/>
      <c r="C48"/>
      <c r="D48" s="1"/>
      <c r="E48"/>
      <c r="F48" s="1"/>
      <c r="G48"/>
      <c r="H48" s="1"/>
      <c r="I48"/>
      <c r="AB48" s="108"/>
      <c r="AC48" s="108"/>
      <c r="AD48" s="108"/>
      <c r="AE48" s="108"/>
      <c r="AF48" s="108"/>
      <c r="AG48" s="108"/>
      <c r="AH48" s="108"/>
      <c r="AI48" s="108"/>
      <c r="AJ48" s="108"/>
      <c r="AK48" s="108"/>
      <c r="AL48" s="108"/>
    </row>
    <row r="49" spans="2:38" s="12" customFormat="1" ht="14.25" customHeight="1">
      <c r="B49"/>
      <c r="C49"/>
      <c r="D49" s="1"/>
      <c r="E49"/>
      <c r="F49" s="1"/>
      <c r="G49"/>
      <c r="H49" s="1"/>
      <c r="I49"/>
      <c r="AB49" s="108"/>
      <c r="AC49" s="108"/>
      <c r="AD49" s="108"/>
      <c r="AE49" s="108"/>
      <c r="AF49" s="108"/>
      <c r="AG49" s="108"/>
      <c r="AH49" s="108"/>
      <c r="AI49" s="108"/>
      <c r="AJ49" s="108"/>
      <c r="AK49" s="108"/>
      <c r="AL49" s="108"/>
    </row>
    <row r="50" spans="2:38" s="12" customFormat="1" ht="14.25" customHeight="1">
      <c r="B50"/>
      <c r="C50"/>
      <c r="D50" s="1"/>
      <c r="E50"/>
      <c r="F50" s="1"/>
      <c r="G50"/>
      <c r="H50" s="1"/>
      <c r="I50"/>
      <c r="AB50" s="108"/>
      <c r="AC50" s="108"/>
      <c r="AD50" s="108"/>
      <c r="AE50" s="108"/>
      <c r="AF50" s="108"/>
      <c r="AG50" s="108"/>
      <c r="AH50" s="108"/>
      <c r="AI50" s="108"/>
      <c r="AJ50" s="108"/>
      <c r="AK50" s="108"/>
      <c r="AL50" s="108"/>
    </row>
    <row r="51" spans="2:38" s="12" customFormat="1" ht="14.25" customHeight="1">
      <c r="B51"/>
      <c r="C51"/>
      <c r="D51" s="1"/>
      <c r="E51"/>
      <c r="F51" s="1"/>
      <c r="G51"/>
      <c r="H51" s="1"/>
      <c r="I51"/>
      <c r="AB51" s="108"/>
      <c r="AC51" s="108"/>
      <c r="AD51" s="108"/>
      <c r="AE51" s="108"/>
      <c r="AF51" s="108"/>
      <c r="AG51" s="108"/>
      <c r="AH51" s="108"/>
      <c r="AI51" s="108"/>
      <c r="AJ51" s="108"/>
      <c r="AK51" s="108"/>
      <c r="AL51" s="108"/>
    </row>
    <row r="52" spans="2:38" s="12" customFormat="1" ht="14.25" customHeight="1">
      <c r="B52"/>
      <c r="C52"/>
      <c r="D52" s="1"/>
      <c r="E52"/>
      <c r="F52" s="1"/>
      <c r="G52"/>
      <c r="H52" s="1"/>
      <c r="I52"/>
      <c r="AB52" s="108"/>
      <c r="AC52" s="108"/>
      <c r="AD52" s="108"/>
      <c r="AE52" s="108"/>
      <c r="AF52" s="108"/>
      <c r="AG52" s="108"/>
      <c r="AH52" s="108"/>
      <c r="AI52" s="108"/>
      <c r="AJ52" s="108"/>
      <c r="AK52" s="108"/>
      <c r="AL52" s="108"/>
    </row>
    <row r="53" spans="2:38" s="12" customFormat="1" ht="14.25" customHeight="1">
      <c r="B53"/>
      <c r="C53"/>
      <c r="D53" s="1"/>
      <c r="E53"/>
      <c r="F53" s="1"/>
      <c r="G53"/>
      <c r="H53" s="1"/>
      <c r="I53"/>
      <c r="AB53" s="108"/>
      <c r="AC53" s="108"/>
      <c r="AD53" s="108"/>
      <c r="AE53" s="108"/>
      <c r="AF53" s="108"/>
      <c r="AG53" s="108"/>
      <c r="AH53" s="108"/>
      <c r="AI53" s="108"/>
      <c r="AJ53" s="108"/>
      <c r="AK53" s="108"/>
      <c r="AL53" s="108"/>
    </row>
    <row r="54" spans="2:38" s="12" customFormat="1" ht="14.25" customHeight="1">
      <c r="B54"/>
      <c r="C54"/>
      <c r="D54" s="1"/>
      <c r="E54"/>
      <c r="F54" s="1"/>
      <c r="G54"/>
      <c r="H54" s="1"/>
      <c r="I54"/>
      <c r="AB54" s="108"/>
      <c r="AC54" s="108"/>
      <c r="AD54" s="108"/>
      <c r="AE54" s="108"/>
      <c r="AF54" s="108"/>
      <c r="AG54" s="108"/>
      <c r="AH54" s="108"/>
      <c r="AI54" s="108"/>
      <c r="AJ54" s="108"/>
      <c r="AK54" s="108"/>
      <c r="AL54" s="108"/>
    </row>
    <row r="55" spans="2:38" s="12" customFormat="1" ht="14.25" customHeight="1">
      <c r="B55"/>
      <c r="C55"/>
      <c r="D55" s="1"/>
      <c r="E55"/>
      <c r="F55" s="1"/>
      <c r="G55"/>
      <c r="H55" s="1"/>
      <c r="I55"/>
      <c r="AB55" s="108"/>
      <c r="AC55" s="108"/>
      <c r="AD55" s="108"/>
      <c r="AE55" s="108"/>
      <c r="AF55" s="108"/>
      <c r="AG55" s="108"/>
      <c r="AH55" s="108"/>
      <c r="AI55" s="108"/>
      <c r="AJ55" s="108"/>
      <c r="AK55" s="108"/>
      <c r="AL55" s="108"/>
    </row>
    <row r="56" spans="2:38" s="12" customFormat="1" ht="14.25" customHeight="1">
      <c r="B56"/>
      <c r="C56"/>
      <c r="D56" s="1"/>
      <c r="E56"/>
      <c r="F56" s="1"/>
      <c r="G56"/>
      <c r="H56" s="1"/>
      <c r="I56"/>
      <c r="AB56" s="108"/>
      <c r="AC56" s="108"/>
      <c r="AD56" s="108"/>
      <c r="AE56" s="108"/>
      <c r="AF56" s="108"/>
      <c r="AG56" s="108"/>
      <c r="AH56" s="108"/>
      <c r="AI56" s="108"/>
      <c r="AJ56" s="108"/>
      <c r="AK56" s="108"/>
      <c r="AL56" s="108"/>
    </row>
    <row r="57" spans="2:38" s="12" customFormat="1" ht="14.25" customHeight="1">
      <c r="B57"/>
      <c r="C57"/>
      <c r="D57" s="1"/>
      <c r="E57"/>
      <c r="F57" s="1"/>
      <c r="G57"/>
      <c r="H57" s="1"/>
      <c r="I57"/>
      <c r="AB57" s="108"/>
      <c r="AC57" s="108"/>
      <c r="AD57" s="108"/>
      <c r="AE57" s="108"/>
      <c r="AF57" s="108"/>
      <c r="AG57" s="108"/>
      <c r="AH57" s="108"/>
      <c r="AI57" s="108"/>
      <c r="AJ57" s="108"/>
      <c r="AK57" s="108"/>
      <c r="AL57" s="108"/>
    </row>
    <row r="58" spans="2:38" s="12" customFormat="1" ht="14.25" customHeight="1">
      <c r="B58"/>
      <c r="C58"/>
      <c r="D58" s="1"/>
      <c r="E58"/>
      <c r="F58" s="1"/>
      <c r="G58"/>
      <c r="H58" s="1"/>
      <c r="I58"/>
      <c r="AB58" s="108"/>
      <c r="AC58" s="108"/>
      <c r="AD58" s="108"/>
      <c r="AE58" s="108"/>
      <c r="AF58" s="108"/>
      <c r="AG58" s="108"/>
      <c r="AH58" s="108"/>
      <c r="AI58" s="108"/>
      <c r="AJ58" s="108"/>
      <c r="AK58" s="108"/>
      <c r="AL58" s="108"/>
    </row>
    <row r="59" spans="2:38" s="12" customFormat="1" ht="14.25" customHeight="1">
      <c r="B59"/>
      <c r="C59"/>
      <c r="D59" s="1"/>
      <c r="E59"/>
      <c r="F59" s="1"/>
      <c r="G59"/>
      <c r="H59" s="1"/>
      <c r="I59"/>
      <c r="AB59" s="108"/>
      <c r="AC59" s="108"/>
      <c r="AD59" s="108"/>
      <c r="AE59" s="108"/>
      <c r="AF59" s="108"/>
      <c r="AG59" s="108"/>
      <c r="AH59" s="108"/>
      <c r="AI59" s="108"/>
      <c r="AJ59" s="108"/>
      <c r="AK59" s="108"/>
      <c r="AL59" s="108"/>
    </row>
    <row r="60" spans="2:38" s="12" customFormat="1" ht="14.25" customHeight="1">
      <c r="B60"/>
      <c r="C60"/>
      <c r="D60" s="1"/>
      <c r="E60"/>
      <c r="F60" s="1"/>
      <c r="G60"/>
      <c r="H60" s="1"/>
      <c r="I60"/>
      <c r="AB60" s="108"/>
      <c r="AC60" s="108"/>
      <c r="AD60" s="108"/>
      <c r="AE60" s="108"/>
      <c r="AF60" s="108"/>
      <c r="AG60" s="108"/>
      <c r="AH60" s="108"/>
      <c r="AI60" s="108"/>
      <c r="AJ60" s="108"/>
      <c r="AK60" s="108"/>
      <c r="AL60" s="108"/>
    </row>
    <row r="61" spans="2:38" s="12" customFormat="1" ht="14.25" customHeight="1">
      <c r="B61"/>
      <c r="C61"/>
      <c r="D61" s="1"/>
      <c r="E61"/>
      <c r="F61" s="1"/>
      <c r="G61"/>
      <c r="H61" s="1"/>
      <c r="I61"/>
      <c r="AB61" s="108"/>
      <c r="AC61" s="108"/>
      <c r="AD61" s="108"/>
      <c r="AE61" s="108"/>
      <c r="AF61" s="108"/>
      <c r="AG61" s="108"/>
      <c r="AH61" s="108"/>
      <c r="AI61" s="108"/>
      <c r="AJ61" s="108"/>
      <c r="AK61" s="108"/>
      <c r="AL61" s="108"/>
    </row>
    <row r="62" spans="2:38" s="12" customFormat="1" ht="14.25" customHeight="1">
      <c r="B62"/>
      <c r="C62"/>
      <c r="D62" s="1"/>
      <c r="E62"/>
      <c r="F62" s="1"/>
      <c r="G62"/>
      <c r="H62" s="1"/>
      <c r="I62"/>
      <c r="AB62" s="108"/>
      <c r="AC62" s="108"/>
      <c r="AD62" s="108"/>
      <c r="AE62" s="108"/>
      <c r="AF62" s="108"/>
      <c r="AG62" s="108"/>
      <c r="AH62" s="108"/>
      <c r="AI62" s="108"/>
      <c r="AJ62" s="108"/>
      <c r="AK62" s="108"/>
      <c r="AL62" s="108"/>
    </row>
    <row r="63" spans="2:38" s="12" customFormat="1" ht="14.25" customHeight="1">
      <c r="B63"/>
      <c r="C63"/>
      <c r="D63" s="1"/>
      <c r="E63"/>
      <c r="F63" s="1"/>
      <c r="G63"/>
      <c r="H63" s="1"/>
      <c r="I63"/>
      <c r="AB63" s="108"/>
      <c r="AC63" s="108"/>
      <c r="AD63" s="108"/>
      <c r="AE63" s="108"/>
      <c r="AF63" s="108"/>
      <c r="AG63" s="108"/>
      <c r="AH63" s="108"/>
      <c r="AI63" s="108"/>
      <c r="AJ63" s="108"/>
      <c r="AK63" s="108"/>
      <c r="AL63" s="108"/>
    </row>
    <row r="64" spans="2:38" s="12" customFormat="1" ht="14.25" customHeight="1">
      <c r="B64"/>
      <c r="C64"/>
      <c r="D64" s="1"/>
      <c r="E64"/>
      <c r="F64" s="1"/>
      <c r="G64"/>
      <c r="H64" s="1"/>
      <c r="I64"/>
      <c r="AB64" s="108"/>
      <c r="AC64" s="108"/>
      <c r="AD64" s="108"/>
      <c r="AE64" s="108"/>
      <c r="AF64" s="108"/>
      <c r="AG64" s="108"/>
      <c r="AH64" s="108"/>
      <c r="AI64" s="108"/>
      <c r="AJ64" s="108"/>
      <c r="AK64" s="108"/>
      <c r="AL64" s="108"/>
    </row>
    <row r="65" spans="2:38" s="12" customFormat="1" ht="14.25" customHeight="1">
      <c r="B65"/>
      <c r="C65"/>
      <c r="D65" s="1"/>
      <c r="E65"/>
      <c r="F65" s="1"/>
      <c r="G65"/>
      <c r="H65" s="1"/>
      <c r="I65"/>
      <c r="AB65" s="108"/>
      <c r="AC65" s="108"/>
      <c r="AD65" s="108"/>
      <c r="AE65" s="108"/>
      <c r="AF65" s="108"/>
      <c r="AG65" s="108"/>
      <c r="AH65" s="108"/>
      <c r="AI65" s="108"/>
      <c r="AJ65" s="108"/>
      <c r="AK65" s="108"/>
      <c r="AL65" s="108"/>
    </row>
    <row r="66" spans="2:38" s="12" customFormat="1" ht="14.25" customHeight="1">
      <c r="B66"/>
      <c r="C66"/>
      <c r="D66" s="1"/>
      <c r="E66"/>
      <c r="F66" s="1"/>
      <c r="G66"/>
      <c r="H66" s="1"/>
      <c r="I66"/>
      <c r="AB66" s="108"/>
      <c r="AC66" s="108"/>
      <c r="AD66" s="108"/>
      <c r="AE66" s="108"/>
      <c r="AF66" s="108"/>
      <c r="AG66" s="108"/>
      <c r="AH66" s="108"/>
      <c r="AI66" s="108"/>
      <c r="AJ66" s="108"/>
      <c r="AK66" s="108"/>
      <c r="AL66" s="108"/>
    </row>
    <row r="67" spans="2:38" s="12" customFormat="1" ht="14.25" customHeight="1">
      <c r="B67"/>
      <c r="C67"/>
      <c r="D67" s="1"/>
      <c r="E67"/>
      <c r="F67" s="1"/>
      <c r="G67"/>
      <c r="H67" s="1"/>
      <c r="I67"/>
      <c r="AB67" s="108"/>
      <c r="AC67" s="108"/>
      <c r="AD67" s="108"/>
      <c r="AE67" s="108"/>
      <c r="AF67" s="108"/>
      <c r="AG67" s="108"/>
      <c r="AH67" s="108"/>
      <c r="AI67" s="108"/>
      <c r="AJ67" s="108"/>
      <c r="AK67" s="108"/>
      <c r="AL67" s="108"/>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sheetData>
  <sheetProtection password="DC62" sheet="1" selectLockedCells="1"/>
  <mergeCells count="3">
    <mergeCell ref="B1:F1"/>
    <mergeCell ref="H1:I1"/>
    <mergeCell ref="K3:N6"/>
  </mergeCells>
  <conditionalFormatting sqref="B11:I11 B16:I16 B21:I21 B26:I26 B31:I31 B36:I36">
    <cfRule type="expression" priority="164" dxfId="72" stopIfTrue="1">
      <formula>NOT(ISERROR(SEARCH("女",$B11)))</formula>
    </cfRule>
    <cfRule type="expression" priority="165" dxfId="71" stopIfTrue="1">
      <formula>NOT(ISERROR(SEARCH("男",$B11)))</formula>
    </cfRule>
  </conditionalFormatting>
  <conditionalFormatting sqref="D15:I15 D10:I10 D20:I20 D25:I25 D30:I30 D35:I35">
    <cfRule type="expression" priority="166" dxfId="72" stopIfTrue="1">
      <formula>NOT(ISERROR(SEARCH("女",$B11)))</formula>
    </cfRule>
    <cfRule type="expression" priority="167" dxfId="71" stopIfTrue="1">
      <formula>NOT(ISERROR(SEARCH("男",$B11)))</formula>
    </cfRule>
  </conditionalFormatting>
  <conditionalFormatting sqref="D17:I17 D12:I12 D22:I22 D27:I27 D32:I32 D37:I37">
    <cfRule type="expression" priority="168" dxfId="72" stopIfTrue="1">
      <formula>NOT(ISERROR(SEARCH("女",$B11)))</formula>
    </cfRule>
    <cfRule type="expression" priority="169" dxfId="71" stopIfTrue="1">
      <formula>NOT(ISERROR(SEARCH("男",$B11)))</formula>
    </cfRule>
  </conditionalFormatting>
  <conditionalFormatting sqref="B13:I13 B18:I18 B23:I23 B28:I28 B33:I33 B38:I38">
    <cfRule type="expression" priority="170" dxfId="72" stopIfTrue="1">
      <formula>NOT(ISERROR(SEARCH("女",$B11)))</formula>
    </cfRule>
    <cfRule type="expression" priority="171" dxfId="71" stopIfTrue="1">
      <formula>NOT(ISERROR(SEARCH("男",$B11)))</formula>
    </cfRule>
  </conditionalFormatting>
  <conditionalFormatting sqref="X21:Z21 X23:Z23 X18:Z18 X16:Z16 X13:Z13 X11:Z11 X26:Z26 X28:Z28 X31:Z31 X33:Z33 X36:Z36 X38:Z38">
    <cfRule type="cellIs" priority="186" dxfId="122" operator="equal" stopIfTrue="1">
      <formula>"個人ﾅﾝﾊﾞｰｶｰﾄﾞ確認下さい"</formula>
    </cfRule>
  </conditionalFormatting>
  <conditionalFormatting sqref="B13">
    <cfRule type="expression" priority="79" dxfId="0" stopIfTrue="1">
      <formula>AD10&gt;0</formula>
    </cfRule>
  </conditionalFormatting>
  <conditionalFormatting sqref="B18">
    <cfRule type="expression" priority="78" dxfId="0" stopIfTrue="1">
      <formula>AD15&gt;0</formula>
    </cfRule>
  </conditionalFormatting>
  <conditionalFormatting sqref="B23">
    <cfRule type="expression" priority="77" dxfId="0" stopIfTrue="1">
      <formula>AD20&gt;0</formula>
    </cfRule>
  </conditionalFormatting>
  <conditionalFormatting sqref="B28">
    <cfRule type="expression" priority="76" dxfId="0" stopIfTrue="1">
      <formula>AD25&gt;0</formula>
    </cfRule>
  </conditionalFormatting>
  <conditionalFormatting sqref="B33">
    <cfRule type="expression" priority="75" dxfId="0" stopIfTrue="1">
      <formula>AD30&gt;0</formula>
    </cfRule>
  </conditionalFormatting>
  <conditionalFormatting sqref="B38">
    <cfRule type="expression" priority="74" dxfId="0" stopIfTrue="1">
      <formula>AD35&gt;0</formula>
    </cfRule>
  </conditionalFormatting>
  <conditionalFormatting sqref="E11">
    <cfRule type="expression" priority="73" dxfId="0" stopIfTrue="1">
      <formula>AND(E11="",E10&gt;0)</formula>
    </cfRule>
  </conditionalFormatting>
  <conditionalFormatting sqref="G11">
    <cfRule type="expression" priority="72" dxfId="0" stopIfTrue="1">
      <formula>AND(G11="",G10&gt;0)</formula>
    </cfRule>
  </conditionalFormatting>
  <conditionalFormatting sqref="I11">
    <cfRule type="expression" priority="71" dxfId="0" stopIfTrue="1">
      <formula>AND(I11="",I10&gt;0)</formula>
    </cfRule>
  </conditionalFormatting>
  <conditionalFormatting sqref="E13">
    <cfRule type="expression" priority="70" dxfId="0" stopIfTrue="1">
      <formula>AND(E13="",E12&gt;0)</formula>
    </cfRule>
  </conditionalFormatting>
  <conditionalFormatting sqref="G13">
    <cfRule type="expression" priority="69" dxfId="0" stopIfTrue="1">
      <formula>AND(G13="",G12&gt;0)</formula>
    </cfRule>
  </conditionalFormatting>
  <conditionalFormatting sqref="I13">
    <cfRule type="expression" priority="68" dxfId="0" stopIfTrue="1">
      <formula>AND(I13="",I12&gt;0)</formula>
    </cfRule>
  </conditionalFormatting>
  <conditionalFormatting sqref="E16">
    <cfRule type="expression" priority="67" dxfId="0" stopIfTrue="1">
      <formula>AND(E16="",E15&gt;0)</formula>
    </cfRule>
  </conditionalFormatting>
  <conditionalFormatting sqref="G16">
    <cfRule type="expression" priority="66" dxfId="0" stopIfTrue="1">
      <formula>AND(G16="",G15&gt;0)</formula>
    </cfRule>
  </conditionalFormatting>
  <conditionalFormatting sqref="I16">
    <cfRule type="expression" priority="65" dxfId="0" stopIfTrue="1">
      <formula>AND(I16="",I15&gt;0)</formula>
    </cfRule>
  </conditionalFormatting>
  <conditionalFormatting sqref="E18">
    <cfRule type="expression" priority="64" dxfId="0" stopIfTrue="1">
      <formula>AND(E18="",E17&gt;0)</formula>
    </cfRule>
  </conditionalFormatting>
  <conditionalFormatting sqref="G18">
    <cfRule type="expression" priority="63" dxfId="0" stopIfTrue="1">
      <formula>AND(G18="",G17&gt;0)</formula>
    </cfRule>
  </conditionalFormatting>
  <conditionalFormatting sqref="I18">
    <cfRule type="expression" priority="62" dxfId="0" stopIfTrue="1">
      <formula>AND(I18="",I17&gt;0)</formula>
    </cfRule>
  </conditionalFormatting>
  <conditionalFormatting sqref="E23">
    <cfRule type="expression" priority="61" dxfId="0" stopIfTrue="1">
      <formula>AND(E23="",E22&gt;0)</formula>
    </cfRule>
  </conditionalFormatting>
  <conditionalFormatting sqref="G23">
    <cfRule type="expression" priority="60" dxfId="0" stopIfTrue="1">
      <formula>AND(G23="",G22&gt;0)</formula>
    </cfRule>
  </conditionalFormatting>
  <conditionalFormatting sqref="I23">
    <cfRule type="expression" priority="59" dxfId="0" stopIfTrue="1">
      <formula>AND(I23="",I22&gt;0)</formula>
    </cfRule>
  </conditionalFormatting>
  <conditionalFormatting sqref="E28">
    <cfRule type="expression" priority="58" dxfId="0" stopIfTrue="1">
      <formula>AND(E28="",E27&gt;0)</formula>
    </cfRule>
  </conditionalFormatting>
  <conditionalFormatting sqref="G28">
    <cfRule type="expression" priority="57" dxfId="0" stopIfTrue="1">
      <formula>AND(G28="",G27&gt;0)</formula>
    </cfRule>
  </conditionalFormatting>
  <conditionalFormatting sqref="I28">
    <cfRule type="expression" priority="56" dxfId="0" stopIfTrue="1">
      <formula>AND(I28="",I27&gt;0)</formula>
    </cfRule>
  </conditionalFormatting>
  <conditionalFormatting sqref="E33">
    <cfRule type="expression" priority="55" dxfId="0" stopIfTrue="1">
      <formula>AND(E33="",E32&gt;0)</formula>
    </cfRule>
  </conditionalFormatting>
  <conditionalFormatting sqref="G33">
    <cfRule type="expression" priority="54" dxfId="0" stopIfTrue="1">
      <formula>AND(G33="",G32&gt;0)</formula>
    </cfRule>
  </conditionalFormatting>
  <conditionalFormatting sqref="I33">
    <cfRule type="expression" priority="53" dxfId="0" stopIfTrue="1">
      <formula>AND(I33="",I32&gt;0)</formula>
    </cfRule>
  </conditionalFormatting>
  <conditionalFormatting sqref="E38">
    <cfRule type="expression" priority="52" dxfId="0" stopIfTrue="1">
      <formula>AND(E38="",E37&gt;0)</formula>
    </cfRule>
  </conditionalFormatting>
  <conditionalFormatting sqref="G38">
    <cfRule type="expression" priority="51" dxfId="0" stopIfTrue="1">
      <formula>AND(G38="",G37&gt;0)</formula>
    </cfRule>
  </conditionalFormatting>
  <conditionalFormatting sqref="I38">
    <cfRule type="expression" priority="50" dxfId="0" stopIfTrue="1">
      <formula>AND(I38="",I37&gt;0)</formula>
    </cfRule>
  </conditionalFormatting>
  <conditionalFormatting sqref="E21">
    <cfRule type="expression" priority="49" dxfId="0" stopIfTrue="1">
      <formula>AND(E21="",E20&gt;0)</formula>
    </cfRule>
  </conditionalFormatting>
  <conditionalFormatting sqref="G21">
    <cfRule type="expression" priority="48" dxfId="0" stopIfTrue="1">
      <formula>AND(G21="",G20&gt;0)</formula>
    </cfRule>
  </conditionalFormatting>
  <conditionalFormatting sqref="I21">
    <cfRule type="expression" priority="47" dxfId="0" stopIfTrue="1">
      <formula>AND(I21="",I20&gt;0)</formula>
    </cfRule>
  </conditionalFormatting>
  <conditionalFormatting sqref="E26">
    <cfRule type="expression" priority="46" dxfId="0" stopIfTrue="1">
      <formula>AND(E26="",E25&gt;0)</formula>
    </cfRule>
  </conditionalFormatting>
  <conditionalFormatting sqref="G26">
    <cfRule type="expression" priority="45" dxfId="0" stopIfTrue="1">
      <formula>AND(G26="",G25&gt;0)</formula>
    </cfRule>
  </conditionalFormatting>
  <conditionalFormatting sqref="I26">
    <cfRule type="expression" priority="44" dxfId="0" stopIfTrue="1">
      <formula>AND(I26="",I25&gt;0)</formula>
    </cfRule>
  </conditionalFormatting>
  <conditionalFormatting sqref="E31">
    <cfRule type="expression" priority="43" dxfId="0" stopIfTrue="1">
      <formula>AND(E31="",E30&gt;0)</formula>
    </cfRule>
  </conditionalFormatting>
  <conditionalFormatting sqref="G31">
    <cfRule type="expression" priority="42" dxfId="0" stopIfTrue="1">
      <formula>AND(G31="",G30&gt;0)</formula>
    </cfRule>
  </conditionalFormatting>
  <conditionalFormatting sqref="I31">
    <cfRule type="expression" priority="41" dxfId="0" stopIfTrue="1">
      <formula>AND(I31="",I30&gt;0)</formula>
    </cfRule>
  </conditionalFormatting>
  <conditionalFormatting sqref="E36">
    <cfRule type="expression" priority="40" dxfId="0" stopIfTrue="1">
      <formula>AND(E36="",E35&gt;0)</formula>
    </cfRule>
  </conditionalFormatting>
  <conditionalFormatting sqref="G36">
    <cfRule type="expression" priority="39" dxfId="0" stopIfTrue="1">
      <formula>AND(G36="",G35&gt;0)</formula>
    </cfRule>
  </conditionalFormatting>
  <conditionalFormatting sqref="I36">
    <cfRule type="expression" priority="38" dxfId="0" stopIfTrue="1">
      <formula>AND(I36="",I35&gt;0)</formula>
    </cfRule>
  </conditionalFormatting>
  <conditionalFormatting sqref="B11">
    <cfRule type="expression" priority="37" dxfId="0" stopIfTrue="1">
      <formula>AND(B11="",E10&gt;0)</formula>
    </cfRule>
  </conditionalFormatting>
  <conditionalFormatting sqref="C11">
    <cfRule type="expression" priority="36" dxfId="0" stopIfTrue="1">
      <formula>AND(C11="",E10&gt;0)</formula>
    </cfRule>
  </conditionalFormatting>
  <conditionalFormatting sqref="B16">
    <cfRule type="expression" priority="35" dxfId="0" stopIfTrue="1">
      <formula>AND(B16="",E15&gt;0)</formula>
    </cfRule>
  </conditionalFormatting>
  <conditionalFormatting sqref="C16">
    <cfRule type="expression" priority="34" dxfId="0" stopIfTrue="1">
      <formula>AND(C16="",E15&gt;0)</formula>
    </cfRule>
  </conditionalFormatting>
  <conditionalFormatting sqref="B21">
    <cfRule type="expression" priority="33" dxfId="0" stopIfTrue="1">
      <formula>AND(B21="",E20&gt;0)</formula>
    </cfRule>
  </conditionalFormatting>
  <conditionalFormatting sqref="C21">
    <cfRule type="expression" priority="32" dxfId="0" stopIfTrue="1">
      <formula>AND(C21="",E20&gt;0)</formula>
    </cfRule>
  </conditionalFormatting>
  <conditionalFormatting sqref="B26">
    <cfRule type="expression" priority="31" dxfId="0" stopIfTrue="1">
      <formula>AND(B26="",E25&gt;0)</formula>
    </cfRule>
  </conditionalFormatting>
  <conditionalFormatting sqref="C26">
    <cfRule type="expression" priority="30" dxfId="0" stopIfTrue="1">
      <formula>AND(C26="",E25&gt;0)</formula>
    </cfRule>
  </conditionalFormatting>
  <conditionalFormatting sqref="B31">
    <cfRule type="expression" priority="29" dxfId="0" stopIfTrue="1">
      <formula>AND(B31="",E30&gt;0)</formula>
    </cfRule>
  </conditionalFormatting>
  <conditionalFormatting sqref="C31">
    <cfRule type="expression" priority="28" dxfId="0" stopIfTrue="1">
      <formula>AND(C31="",E30&gt;0)</formula>
    </cfRule>
  </conditionalFormatting>
  <conditionalFormatting sqref="B36">
    <cfRule type="expression" priority="27" dxfId="0" stopIfTrue="1">
      <formula>AND(B36="",E35&gt;0)</formula>
    </cfRule>
  </conditionalFormatting>
  <conditionalFormatting sqref="C36">
    <cfRule type="expression" priority="26" dxfId="0" stopIfTrue="1">
      <formula>AND(C36="",E35&gt;0)</formula>
    </cfRule>
  </conditionalFormatting>
  <conditionalFormatting sqref="C16">
    <cfRule type="expression" priority="25" dxfId="0" stopIfTrue="1">
      <formula>AND(C16="",E15&gt;0)</formula>
    </cfRule>
  </conditionalFormatting>
  <conditionalFormatting sqref="C21">
    <cfRule type="expression" priority="24" dxfId="0" stopIfTrue="1">
      <formula>AND(C21="",E20&gt;0)</formula>
    </cfRule>
  </conditionalFormatting>
  <conditionalFormatting sqref="C26">
    <cfRule type="expression" priority="23" dxfId="0" stopIfTrue="1">
      <formula>AND(C26="",E25&gt;0)</formula>
    </cfRule>
  </conditionalFormatting>
  <conditionalFormatting sqref="C31">
    <cfRule type="expression" priority="22" dxfId="0" stopIfTrue="1">
      <formula>AND(C31="",E30&gt;0)</formula>
    </cfRule>
  </conditionalFormatting>
  <conditionalFormatting sqref="C36">
    <cfRule type="expression" priority="21" dxfId="0" stopIfTrue="1">
      <formula>AND(C36="",E35&gt;0)</formula>
    </cfRule>
  </conditionalFormatting>
  <conditionalFormatting sqref="L13:N13 L11:N11">
    <cfRule type="cellIs" priority="20" dxfId="122" operator="equal" stopIfTrue="1">
      <formula>"ﾅﾝﾊﾞｰｶｰﾄﾞ確認下さい"</formula>
    </cfRule>
  </conditionalFormatting>
  <conditionalFormatting sqref="L18:N18 L16:N16">
    <cfRule type="cellIs" priority="14" dxfId="122" operator="equal" stopIfTrue="1">
      <formula>"ﾅﾝﾊﾞｰｶｰﾄﾞ確認下さい"</formula>
    </cfRule>
  </conditionalFormatting>
  <conditionalFormatting sqref="L23:N23 L21:N21">
    <cfRule type="cellIs" priority="9" dxfId="122" operator="equal" stopIfTrue="1">
      <formula>"ﾅﾝﾊﾞｰｶｰﾄﾞ確認下さい"</formula>
    </cfRule>
  </conditionalFormatting>
  <conditionalFormatting sqref="L28:N28 L26:N26">
    <cfRule type="cellIs" priority="8" dxfId="122" operator="equal" stopIfTrue="1">
      <formula>"ﾅﾝﾊﾞｰｶｰﾄﾞ確認下さい"</formula>
    </cfRule>
  </conditionalFormatting>
  <conditionalFormatting sqref="L33:N33 L31:N31">
    <cfRule type="cellIs" priority="7" dxfId="122" operator="equal" stopIfTrue="1">
      <formula>"ﾅﾝﾊﾞｰｶｰﾄﾞ確認下さい"</formula>
    </cfRule>
  </conditionalFormatting>
  <conditionalFormatting sqref="L38:N38 L36:N36">
    <cfRule type="cellIs" priority="6" dxfId="122" operator="equal" stopIfTrue="1">
      <formula>"ﾅﾝﾊﾞｰｶｰﾄﾞ確認下さい"</formula>
    </cfRule>
  </conditionalFormatting>
  <conditionalFormatting sqref="C16">
    <cfRule type="expression" priority="5" dxfId="0" stopIfTrue="1">
      <formula>AND(C16="",E15&gt;0)</formula>
    </cfRule>
  </conditionalFormatting>
  <conditionalFormatting sqref="C21">
    <cfRule type="expression" priority="4" dxfId="0" stopIfTrue="1">
      <formula>AND(C21="",E20&gt;0)</formula>
    </cfRule>
  </conditionalFormatting>
  <conditionalFormatting sqref="C26">
    <cfRule type="expression" priority="3" dxfId="0" stopIfTrue="1">
      <formula>AND(C26="",E25&gt;0)</formula>
    </cfRule>
  </conditionalFormatting>
  <conditionalFormatting sqref="C31">
    <cfRule type="expression" priority="2" dxfId="0" stopIfTrue="1">
      <formula>AND(C31="",E30&gt;0)</formula>
    </cfRule>
  </conditionalFormatting>
  <conditionalFormatting sqref="C36">
    <cfRule type="expression" priority="1" dxfId="0" stopIfTrue="1">
      <formula>AND(C36="",E35&gt;0)</formula>
    </cfRule>
  </conditionalFormatting>
  <dataValidations count="8">
    <dataValidation showInputMessage="1" showErrorMessage="1" imeMode="halfKatakana" sqref="E33 G33 I11 E13 G31 G11 E11 G16 E16 G13 I16 E38 E18 G18 G38 G21 E21 E23 G23 I21 G26 E26 E28 G28 I26 E31 I31 G36 E36 I36"/>
    <dataValidation type="whole" allowBlank="1" showInputMessage="1" showErrorMessage="1" sqref="C13 C18 C23 C28 C33 C38">
      <formula1>1111</formula1>
      <formula2>999999</formula2>
    </dataValidation>
    <dataValidation type="list" allowBlank="1" showInputMessage="1" showErrorMessage="1" sqref="B11 B31 B26 B16 B21 B36">
      <formula1>$P$10:$Q$10</formula1>
    </dataValidation>
    <dataValidation allowBlank="1" showInputMessage="1" showErrorMessage="1" imeMode="disabled" sqref="H15 F15 D15 H12 F12 D12 H10 F10 D10 H17 F17 D17 H20 F20 D20 H22 F22 D22 H25 F25 D25 H27 F27 D27 H30 F30 D30 H32 F32 D32 H35 F35 D35 H37 F37 D37"/>
    <dataValidation allowBlank="1" showInputMessage="1" showErrorMessage="1" imeMode="hiragana" sqref="I15 G15 E15 I12 G12 E12 I10 G10 E10 I17 G17 E17 I20 G20 E20 I22 G22 E22 I25 G25 E25 I27 G27 E27 I30 G30 E30 I32 G32 E32 I35 G35 E35 I37 G37 E37"/>
    <dataValidation type="list" allowBlank="1" showInputMessage="1" showErrorMessage="1" sqref="B13 B33 B18 B23 B28 B38">
      <formula1>$P$13:$U$13</formula1>
    </dataValidation>
    <dataValidation type="list" allowBlank="1" showInputMessage="1" showErrorMessage="1" sqref="C11 C31 C16 C21 C26 C36">
      <formula1>$P$11:$Q$11</formula1>
    </dataValidation>
    <dataValidation type="list" allowBlank="1" showInputMessage="1" showErrorMessage="1" sqref="D33 D36 F36 H36 D31 F31 H31 H28 F28 D28 D26 F26 H26 H23 F23 D23 D21 F21 H21 H18 F18 D18 H38 F38 D38 D16 F16 H16 D11 F11 H11 H13 F13 D13 H33 F33">
      <formula1>$P$12:$W$12</formula1>
    </dataValidation>
  </dataValidations>
  <printOptions horizontalCentered="1"/>
  <pageMargins left="0" right="0" top="0" bottom="0" header="0.11811023622047245" footer="0.196850393700787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showGridLines="0" zoomScalePageLayoutView="0" workbookViewId="0" topLeftCell="A1">
      <selection activeCell="B5" sqref="B5"/>
    </sheetView>
  </sheetViews>
  <sheetFormatPr defaultColWidth="9.140625" defaultRowHeight="15"/>
  <cols>
    <col min="1" max="1" width="10.28125" style="0" bestFit="1" customWidth="1"/>
    <col min="2" max="2" width="30.28125" style="0" customWidth="1"/>
    <col min="3" max="3" width="22.00390625" style="0" bestFit="1" customWidth="1"/>
  </cols>
  <sheetData>
    <row r="1" spans="1:3" ht="13.5">
      <c r="A1" s="55" t="s">
        <v>43</v>
      </c>
      <c r="B1" s="56" t="s">
        <v>44</v>
      </c>
      <c r="C1" s="57" t="s">
        <v>45</v>
      </c>
    </row>
    <row r="2" spans="1:3" ht="13.5">
      <c r="A2" s="58" t="s">
        <v>46</v>
      </c>
      <c r="B2" s="59" t="s">
        <v>260</v>
      </c>
      <c r="C2" s="59" t="s">
        <v>47</v>
      </c>
    </row>
    <row r="3" spans="1:3" ht="13.5">
      <c r="A3" s="58" t="s">
        <v>181</v>
      </c>
      <c r="B3" s="59" t="s">
        <v>261</v>
      </c>
      <c r="C3" s="59" t="s">
        <v>48</v>
      </c>
    </row>
    <row r="4" spans="1:3" ht="13.5">
      <c r="A4" s="69" t="s">
        <v>182</v>
      </c>
      <c r="B4" s="59" t="s">
        <v>262</v>
      </c>
      <c r="C4" s="59" t="s">
        <v>183</v>
      </c>
    </row>
    <row r="5" spans="1:3" ht="13.5">
      <c r="A5" s="60" t="s">
        <v>49</v>
      </c>
      <c r="B5" s="61" t="s">
        <v>50</v>
      </c>
      <c r="C5" s="61" t="s">
        <v>51</v>
      </c>
    </row>
    <row r="6" spans="1:3" ht="13.5">
      <c r="A6" s="62">
        <v>200001</v>
      </c>
      <c r="B6" s="63" t="s">
        <v>52</v>
      </c>
      <c r="C6" s="63" t="s">
        <v>53</v>
      </c>
    </row>
    <row r="7" spans="1:3" ht="13.5">
      <c r="A7" s="62">
        <v>200003</v>
      </c>
      <c r="B7" s="63" t="s">
        <v>54</v>
      </c>
      <c r="C7" s="63" t="s">
        <v>55</v>
      </c>
    </row>
    <row r="8" spans="1:3" ht="13.5">
      <c r="A8" s="62">
        <v>200005</v>
      </c>
      <c r="B8" s="63" t="s">
        <v>56</v>
      </c>
      <c r="C8" s="63" t="s">
        <v>57</v>
      </c>
    </row>
    <row r="9" spans="1:3" ht="13.5">
      <c r="A9" s="62">
        <v>200007</v>
      </c>
      <c r="B9" s="63" t="s">
        <v>58</v>
      </c>
      <c r="C9" s="63" t="s">
        <v>59</v>
      </c>
    </row>
    <row r="10" spans="1:3" ht="13.5">
      <c r="A10" s="62">
        <v>200011</v>
      </c>
      <c r="B10" s="63" t="s">
        <v>60</v>
      </c>
      <c r="C10" s="63" t="s">
        <v>61</v>
      </c>
    </row>
    <row r="11" spans="1:3" ht="13.5">
      <c r="A11" s="62">
        <v>200012</v>
      </c>
      <c r="B11" s="64" t="s">
        <v>62</v>
      </c>
      <c r="C11" s="64" t="s">
        <v>63</v>
      </c>
    </row>
    <row r="12" spans="1:3" ht="13.5">
      <c r="A12" s="65" t="s">
        <v>64</v>
      </c>
      <c r="B12" s="61" t="s">
        <v>65</v>
      </c>
      <c r="C12" s="61" t="s">
        <v>66</v>
      </c>
    </row>
    <row r="13" spans="1:3" ht="13.5">
      <c r="A13" s="62">
        <v>200016</v>
      </c>
      <c r="B13" s="63" t="s">
        <v>67</v>
      </c>
      <c r="C13" s="63" t="s">
        <v>68</v>
      </c>
    </row>
    <row r="14" spans="1:3" ht="13.5">
      <c r="A14" s="66">
        <v>200018</v>
      </c>
      <c r="B14" s="67" t="s">
        <v>69</v>
      </c>
      <c r="C14" s="63" t="s">
        <v>70</v>
      </c>
    </row>
    <row r="15" spans="1:3" ht="13.5">
      <c r="A15" s="62">
        <v>200020</v>
      </c>
      <c r="B15" s="63" t="s">
        <v>71</v>
      </c>
      <c r="C15" s="63" t="s">
        <v>72</v>
      </c>
    </row>
    <row r="16" spans="1:3" ht="13.5">
      <c r="A16" s="62">
        <v>200023</v>
      </c>
      <c r="B16" s="63" t="s">
        <v>73</v>
      </c>
      <c r="C16" s="63" t="s">
        <v>74</v>
      </c>
    </row>
    <row r="17" spans="1:3" ht="13.5">
      <c r="A17" s="62">
        <v>200024</v>
      </c>
      <c r="B17" s="63" t="s">
        <v>75</v>
      </c>
      <c r="C17" s="63" t="s">
        <v>76</v>
      </c>
    </row>
    <row r="18" spans="1:3" ht="13.5">
      <c r="A18" s="66">
        <v>200025</v>
      </c>
      <c r="B18" s="67" t="s">
        <v>77</v>
      </c>
      <c r="C18" s="63" t="s">
        <v>78</v>
      </c>
    </row>
    <row r="19" spans="1:3" ht="13.5">
      <c r="A19" s="62">
        <v>200029</v>
      </c>
      <c r="B19" s="63" t="s">
        <v>79</v>
      </c>
      <c r="C19" s="63" t="s">
        <v>80</v>
      </c>
    </row>
    <row r="20" spans="1:3" ht="13.5">
      <c r="A20" s="62">
        <v>200031</v>
      </c>
      <c r="B20" s="63" t="s">
        <v>81</v>
      </c>
      <c r="C20" s="63" t="s">
        <v>82</v>
      </c>
    </row>
    <row r="21" spans="1:3" ht="13.5">
      <c r="A21" s="62">
        <v>200032</v>
      </c>
      <c r="B21" s="63" t="s">
        <v>83</v>
      </c>
      <c r="C21" s="63" t="s">
        <v>84</v>
      </c>
    </row>
    <row r="22" spans="1:3" ht="13.5">
      <c r="A22" s="62">
        <v>200034</v>
      </c>
      <c r="B22" s="63" t="s">
        <v>85</v>
      </c>
      <c r="C22" s="63" t="s">
        <v>86</v>
      </c>
    </row>
    <row r="23" spans="1:3" ht="13.5">
      <c r="A23" s="62">
        <v>200035</v>
      </c>
      <c r="B23" s="63" t="s">
        <v>87</v>
      </c>
      <c r="C23" s="63" t="s">
        <v>88</v>
      </c>
    </row>
    <row r="24" spans="1:3" ht="13.5">
      <c r="A24" s="66">
        <v>200037</v>
      </c>
      <c r="B24" s="67" t="s">
        <v>89</v>
      </c>
      <c r="C24" s="63" t="s">
        <v>90</v>
      </c>
    </row>
    <row r="25" spans="1:3" ht="13.5">
      <c r="A25" s="62">
        <v>200039</v>
      </c>
      <c r="B25" s="63" t="s">
        <v>91</v>
      </c>
      <c r="C25" s="63" t="s">
        <v>92</v>
      </c>
    </row>
    <row r="26" spans="1:3" ht="13.5">
      <c r="A26" s="62">
        <v>200040</v>
      </c>
      <c r="B26" s="63" t="s">
        <v>93</v>
      </c>
      <c r="C26" s="63" t="s">
        <v>94</v>
      </c>
    </row>
    <row r="27" spans="1:3" ht="13.5">
      <c r="A27" s="62">
        <v>200042</v>
      </c>
      <c r="B27" s="63" t="s">
        <v>95</v>
      </c>
      <c r="C27" s="63" t="s">
        <v>96</v>
      </c>
    </row>
    <row r="28" spans="1:3" ht="13.5">
      <c r="A28" s="62">
        <v>200043</v>
      </c>
      <c r="B28" s="63" t="s">
        <v>97</v>
      </c>
      <c r="C28" s="63" t="s">
        <v>98</v>
      </c>
    </row>
    <row r="29" spans="1:3" ht="13.5">
      <c r="A29" s="62">
        <v>200045</v>
      </c>
      <c r="B29" s="63" t="s">
        <v>99</v>
      </c>
      <c r="C29" s="63" t="s">
        <v>100</v>
      </c>
    </row>
    <row r="30" spans="1:3" ht="13.5">
      <c r="A30" s="62">
        <v>200047</v>
      </c>
      <c r="B30" s="63" t="s">
        <v>101</v>
      </c>
      <c r="C30" s="63" t="s">
        <v>102</v>
      </c>
    </row>
    <row r="31" spans="1:3" ht="13.5">
      <c r="A31" s="62">
        <v>200048</v>
      </c>
      <c r="B31" s="63" t="s">
        <v>184</v>
      </c>
      <c r="C31" s="63" t="s">
        <v>103</v>
      </c>
    </row>
    <row r="32" spans="1:3" ht="13.5">
      <c r="A32" s="62">
        <v>200050</v>
      </c>
      <c r="B32" s="63" t="s">
        <v>104</v>
      </c>
      <c r="C32" s="63" t="s">
        <v>105</v>
      </c>
    </row>
    <row r="33" spans="1:3" ht="13.5">
      <c r="A33" s="66">
        <v>200051</v>
      </c>
      <c r="B33" s="67" t="s">
        <v>106</v>
      </c>
      <c r="C33" s="63" t="s">
        <v>107</v>
      </c>
    </row>
    <row r="34" spans="1:3" ht="13.5">
      <c r="A34" s="62" t="s">
        <v>108</v>
      </c>
      <c r="B34" s="63" t="s">
        <v>109</v>
      </c>
      <c r="C34" s="63" t="s">
        <v>110</v>
      </c>
    </row>
    <row r="35" spans="1:3" ht="13.5">
      <c r="A35" s="62">
        <v>200053</v>
      </c>
      <c r="B35" s="63" t="s">
        <v>111</v>
      </c>
      <c r="C35" s="63" t="s">
        <v>112</v>
      </c>
    </row>
    <row r="36" spans="1:3" ht="13.5">
      <c r="A36" s="62">
        <v>200054</v>
      </c>
      <c r="B36" s="63" t="s">
        <v>113</v>
      </c>
      <c r="C36" s="63" t="s">
        <v>114</v>
      </c>
    </row>
    <row r="37" spans="1:3" ht="13.5">
      <c r="A37" s="62">
        <v>200055</v>
      </c>
      <c r="B37" s="63" t="s">
        <v>115</v>
      </c>
      <c r="C37" s="63" t="s">
        <v>116</v>
      </c>
    </row>
    <row r="38" spans="1:3" ht="13.5">
      <c r="A38" s="62">
        <v>200056</v>
      </c>
      <c r="B38" s="63" t="s">
        <v>117</v>
      </c>
      <c r="C38" s="63" t="s">
        <v>118</v>
      </c>
    </row>
    <row r="39" spans="1:3" ht="13.5">
      <c r="A39" s="62">
        <v>200058</v>
      </c>
      <c r="B39" s="63" t="s">
        <v>119</v>
      </c>
      <c r="C39" s="63" t="s">
        <v>120</v>
      </c>
    </row>
    <row r="40" spans="1:3" ht="13.5">
      <c r="A40" s="62">
        <v>200061</v>
      </c>
      <c r="B40" s="63" t="s">
        <v>121</v>
      </c>
      <c r="C40" s="63" t="s">
        <v>122</v>
      </c>
    </row>
    <row r="41" spans="1:3" ht="13.5">
      <c r="A41" s="62">
        <v>200062</v>
      </c>
      <c r="B41" s="63" t="s">
        <v>123</v>
      </c>
      <c r="C41" s="63" t="s">
        <v>124</v>
      </c>
    </row>
    <row r="42" spans="1:3" ht="13.5">
      <c r="A42" s="62">
        <v>200063</v>
      </c>
      <c r="B42" s="63" t="s">
        <v>125</v>
      </c>
      <c r="C42" s="63" t="s">
        <v>126</v>
      </c>
    </row>
    <row r="43" spans="1:3" ht="13.5">
      <c r="A43" s="62">
        <v>200064</v>
      </c>
      <c r="B43" s="63" t="s">
        <v>127</v>
      </c>
      <c r="C43" s="63" t="s">
        <v>127</v>
      </c>
    </row>
    <row r="44" spans="1:3" ht="13.5">
      <c r="A44" s="62">
        <v>200066</v>
      </c>
      <c r="B44" s="63" t="s">
        <v>128</v>
      </c>
      <c r="C44" s="63" t="s">
        <v>129</v>
      </c>
    </row>
    <row r="45" spans="1:3" ht="13.5">
      <c r="A45" s="62">
        <v>200067</v>
      </c>
      <c r="B45" s="63" t="s">
        <v>130</v>
      </c>
      <c r="C45" s="63" t="s">
        <v>131</v>
      </c>
    </row>
    <row r="46" spans="1:3" ht="13.5">
      <c r="A46" s="62" t="s">
        <v>132</v>
      </c>
      <c r="B46" s="63" t="s">
        <v>133</v>
      </c>
      <c r="C46" s="63" t="s">
        <v>134</v>
      </c>
    </row>
    <row r="47" spans="1:3" ht="13.5">
      <c r="A47" s="65" t="s">
        <v>135</v>
      </c>
      <c r="B47" s="61" t="s">
        <v>136</v>
      </c>
      <c r="C47" s="61" t="s">
        <v>137</v>
      </c>
    </row>
    <row r="48" spans="1:3" ht="13.5">
      <c r="A48" s="62">
        <v>200076</v>
      </c>
      <c r="B48" s="63" t="s">
        <v>138</v>
      </c>
      <c r="C48" s="63" t="s">
        <v>139</v>
      </c>
    </row>
    <row r="49" spans="1:3" ht="13.5">
      <c r="A49" s="62">
        <v>200077</v>
      </c>
      <c r="B49" s="63" t="s">
        <v>140</v>
      </c>
      <c r="C49" s="63" t="s">
        <v>141</v>
      </c>
    </row>
    <row r="50" spans="1:3" ht="13.5">
      <c r="A50" s="62">
        <v>200078</v>
      </c>
      <c r="B50" s="63" t="s">
        <v>142</v>
      </c>
      <c r="C50" s="63" t="s">
        <v>143</v>
      </c>
    </row>
    <row r="51" spans="1:3" ht="13.5">
      <c r="A51" s="66">
        <v>200079</v>
      </c>
      <c r="B51" s="67" t="s">
        <v>144</v>
      </c>
      <c r="C51" s="63" t="s">
        <v>145</v>
      </c>
    </row>
    <row r="52" spans="1:3" ht="13.5">
      <c r="A52" s="65" t="s">
        <v>146</v>
      </c>
      <c r="B52" s="61" t="s">
        <v>147</v>
      </c>
      <c r="C52" s="61" t="s">
        <v>148</v>
      </c>
    </row>
    <row r="53" spans="1:3" ht="13.5">
      <c r="A53" s="62">
        <v>200081</v>
      </c>
      <c r="B53" s="63" t="s">
        <v>149</v>
      </c>
      <c r="C53" s="63" t="s">
        <v>150</v>
      </c>
    </row>
    <row r="54" spans="1:3" ht="13.5">
      <c r="A54" s="62">
        <v>200082</v>
      </c>
      <c r="B54" s="63" t="s">
        <v>151</v>
      </c>
      <c r="C54" s="63" t="s">
        <v>102</v>
      </c>
    </row>
    <row r="55" spans="1:3" ht="13.5">
      <c r="A55" s="62">
        <v>200085</v>
      </c>
      <c r="B55" s="63" t="s">
        <v>152</v>
      </c>
      <c r="C55" s="63" t="s">
        <v>153</v>
      </c>
    </row>
    <row r="56" spans="1:3" ht="13.5">
      <c r="A56" s="62">
        <v>200086</v>
      </c>
      <c r="B56" s="63" t="s">
        <v>154</v>
      </c>
      <c r="C56" s="63" t="s">
        <v>155</v>
      </c>
    </row>
    <row r="57" spans="1:3" ht="13.5">
      <c r="A57" s="62">
        <v>200087</v>
      </c>
      <c r="B57" s="63" t="s">
        <v>156</v>
      </c>
      <c r="C57" s="63" t="s">
        <v>157</v>
      </c>
    </row>
    <row r="58" spans="1:3" ht="13.5">
      <c r="A58" s="66">
        <v>200088</v>
      </c>
      <c r="B58" s="67" t="s">
        <v>158</v>
      </c>
      <c r="C58" s="63" t="s">
        <v>159</v>
      </c>
    </row>
    <row r="59" spans="1:3" ht="13.5">
      <c r="A59" s="66">
        <v>200089</v>
      </c>
      <c r="B59" s="67" t="s">
        <v>158</v>
      </c>
      <c r="C59" s="63" t="s">
        <v>160</v>
      </c>
    </row>
    <row r="60" spans="1:3" ht="13.5">
      <c r="A60" s="62">
        <v>200095</v>
      </c>
      <c r="B60" s="63" t="s">
        <v>161</v>
      </c>
      <c r="C60" s="63" t="s">
        <v>162</v>
      </c>
    </row>
    <row r="61" spans="1:3" ht="13.5">
      <c r="A61" s="62">
        <v>200102</v>
      </c>
      <c r="B61" s="63" t="s">
        <v>163</v>
      </c>
      <c r="C61" s="63" t="s">
        <v>164</v>
      </c>
    </row>
    <row r="62" spans="1:3" ht="13.5">
      <c r="A62" s="62">
        <v>200104</v>
      </c>
      <c r="B62" s="63" t="s">
        <v>165</v>
      </c>
      <c r="C62" s="63" t="s">
        <v>166</v>
      </c>
    </row>
    <row r="63" spans="1:3" ht="13.5">
      <c r="A63" s="62">
        <v>200105</v>
      </c>
      <c r="B63" s="63" t="s">
        <v>167</v>
      </c>
      <c r="C63" s="63" t="s">
        <v>168</v>
      </c>
    </row>
    <row r="64" spans="1:3" ht="13.5">
      <c r="A64" s="68" t="s">
        <v>169</v>
      </c>
      <c r="B64" s="64" t="s">
        <v>170</v>
      </c>
      <c r="C64" s="63" t="s">
        <v>171</v>
      </c>
    </row>
    <row r="65" spans="1:3" ht="13.5">
      <c r="A65" s="62">
        <v>200113</v>
      </c>
      <c r="B65" s="63" t="s">
        <v>172</v>
      </c>
      <c r="C65" s="63" t="s">
        <v>173</v>
      </c>
    </row>
    <row r="66" spans="1:3" ht="13.5">
      <c r="A66" s="62">
        <v>200115</v>
      </c>
      <c r="B66" s="63" t="s">
        <v>174</v>
      </c>
      <c r="C66" s="63" t="s">
        <v>175</v>
      </c>
    </row>
    <row r="67" spans="1:3" ht="13.5">
      <c r="A67" s="62">
        <v>200116</v>
      </c>
      <c r="B67" s="63" t="s">
        <v>176</v>
      </c>
      <c r="C67" s="63" t="s">
        <v>176</v>
      </c>
    </row>
    <row r="68" spans="1:3" ht="13.5">
      <c r="A68" s="62">
        <v>200117</v>
      </c>
      <c r="B68" s="63" t="s">
        <v>177</v>
      </c>
      <c r="C68" s="63" t="s">
        <v>173</v>
      </c>
    </row>
    <row r="69" spans="1:3" ht="13.5">
      <c r="A69" s="65"/>
      <c r="B69" s="61" t="s">
        <v>178</v>
      </c>
      <c r="C69" s="61" t="s">
        <v>179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Kouichi Aoyama</cp:lastModifiedBy>
  <cp:lastPrinted>2011-02-17T11:34:24Z</cp:lastPrinted>
  <dcterms:created xsi:type="dcterms:W3CDTF">2009-03-04T01:02:54Z</dcterms:created>
  <dcterms:modified xsi:type="dcterms:W3CDTF">2015-03-28T11:35:33Z</dcterms:modified>
  <cp:category/>
  <cp:version/>
  <cp:contentType/>
  <cp:contentStatus/>
</cp:coreProperties>
</file>