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5480" windowHeight="8760" activeTab="0"/>
  </bookViews>
  <sheets>
    <sheet name="エントリーについての注意と手順" sheetId="1" r:id="rId1"/>
    <sheet name="個人種目申込一覧表" sheetId="2" r:id="rId2"/>
    <sheet name="リレー申込票" sheetId="3" r:id="rId3"/>
    <sheet name="所属一覧" sheetId="4" r:id="rId4"/>
  </sheets>
  <definedNames>
    <definedName name="_xlnm.Print_Area" localSheetId="0">'エントリーについての注意と手順'!$A$1:$G$80</definedName>
    <definedName name="_xlnm.Print_Area" localSheetId="2">'リレー申込票'!$A:$J</definedName>
    <definedName name="_xlnm.Print_Area" localSheetId="1">'個人種目申込一覧表'!$A:$J</definedName>
    <definedName name="リレークラス">'リレー申込票'!$S$15:$V$15</definedName>
    <definedName name="一･高女子" localSheetId="1">'個人種目申込一覧表'!$S$13:$S$22</definedName>
    <definedName name="一･高女子">'リレー申込票'!$T$16:$T$17</definedName>
    <definedName name="一･高男子" localSheetId="1">'個人種目申込一覧表'!$R$13:$R$23</definedName>
    <definedName name="一･高男子">'リレー申込票'!$S$16:$S$17</definedName>
    <definedName name="性">'個人種目申込一覧表'!$R$12:$U$12</definedName>
    <definedName name="中学女子" localSheetId="1">'個人種目申込一覧表'!$U$13:$U$18</definedName>
    <definedName name="中学女子">'リレー申込票'!$V$16:$V$17</definedName>
    <definedName name="中学男子" localSheetId="1">'個人種目申込一覧表'!$T$13:$T$19</definedName>
    <definedName name="中学男子">'リレー申込票'!$U$16:$U$17</definedName>
  </definedNames>
  <calcPr fullCalcOnLoad="1"/>
</workbook>
</file>

<file path=xl/sharedStrings.xml><?xml version="1.0" encoding="utf-8"?>
<sst xmlns="http://schemas.openxmlformats.org/spreadsheetml/2006/main" count="423" uniqueCount="315">
  <si>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</si>
  <si>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</si>
  <si>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</si>
  <si>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</si>
  <si>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</si>
  <si>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</si>
  <si>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</si>
  <si>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</si>
  <si>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400m</t>
  </si>
  <si>
    <t>長野　陸子</t>
  </si>
  <si>
    <t>ﾅｶﾞﾉ　ﾘｸｺ</t>
  </si>
  <si>
    <t>団体コード</t>
  </si>
  <si>
    <t>団体名</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</si>
  <si>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</si>
  <si>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</si>
  <si>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</si>
  <si>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</si>
  <si>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</si>
  <si>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</si>
  <si>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</si>
  <si>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</si>
  <si>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</si>
  <si>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</si>
  <si>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</si>
  <si>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</si>
  <si>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</si>
  <si>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</si>
  <si>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</si>
  <si>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</si>
  <si>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</si>
  <si>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</si>
  <si>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</si>
  <si>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</si>
  <si>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</si>
  <si>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</si>
  <si>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</si>
  <si>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</si>
  <si>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</si>
  <si>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</si>
  <si>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</si>
  <si>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</si>
  <si>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</si>
  <si>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</si>
  <si>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</si>
  <si>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</si>
  <si>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</si>
  <si>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</si>
  <si>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</si>
  <si>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</si>
  <si>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</si>
  <si>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</si>
  <si>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</si>
  <si>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</si>
  <si>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</si>
  <si>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</si>
  <si>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</si>
  <si>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</si>
  <si>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</si>
  <si>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</si>
  <si>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</si>
  <si>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</si>
  <si>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</si>
  <si>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</si>
  <si>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</si>
  <si>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申　込
責任者</t>
  </si>
  <si>
    <t>氏名</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</si>
  <si>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</si>
  <si>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</si>
  <si>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</si>
  <si>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</si>
  <si>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</si>
  <si>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</si>
  <si>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</si>
  <si>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</si>
  <si>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</si>
  <si>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</si>
  <si>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</si>
  <si>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</si>
  <si>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一般</t>
  </si>
  <si>
    <t>参加（のべ）人数</t>
  </si>
  <si>
    <t>参加料</t>
  </si>
  <si>
    <t>参考記録</t>
  </si>
  <si>
    <t>性/クラス</t>
  </si>
  <si>
    <t>種　　目</t>
  </si>
  <si>
    <t>チーム枝記号</t>
  </si>
  <si>
    <t>高等学校</t>
  </si>
  <si>
    <t>大学</t>
  </si>
  <si>
    <t>学校略称末尾に　大　を入れる</t>
  </si>
  <si>
    <t>長野工業高等専門学校</t>
  </si>
  <si>
    <t>※団体/責任者等のデータは個人種目申込一覧表のものを共有します。</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</si>
  <si>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</si>
  <si>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</si>
  <si>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</si>
  <si>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</si>
  <si>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</si>
  <si>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</si>
  <si>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</si>
  <si>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</si>
  <si>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</si>
  <si>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</si>
  <si>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</si>
  <si>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</si>
  <si>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</si>
  <si>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</si>
  <si>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</si>
  <si>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</si>
  <si>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</si>
  <si>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</si>
  <si>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</si>
  <si>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</si>
  <si>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</si>
  <si>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</si>
  <si>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</si>
  <si>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</si>
  <si>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</si>
  <si>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</si>
  <si>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</si>
  <si>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</si>
  <si>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</si>
  <si>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</si>
  <si>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</si>
  <si>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</si>
  <si>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</si>
  <si>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</si>
  <si>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</si>
  <si>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</si>
  <si>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</si>
  <si>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</si>
  <si>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</si>
  <si>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</si>
  <si>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</si>
  <si>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</si>
  <si>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</si>
  <si>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</si>
  <si>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</si>
  <si>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</si>
  <si>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</si>
  <si>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</si>
  <si>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大町市陸協</t>
  </si>
  <si>
    <t>諏訪南ＰＣ</t>
  </si>
  <si>
    <t>諏訪南PC</t>
  </si>
  <si>
    <t>長野マラソンクラブ</t>
  </si>
  <si>
    <t>長野MC</t>
  </si>
  <si>
    <t>②エントリー種別（新規／訂正送信）を選択</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</si>
  <si>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</si>
  <si>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</si>
  <si>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</si>
  <si>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</si>
  <si>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</si>
  <si>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</si>
  <si>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</si>
  <si>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</si>
  <si>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</si>
  <si>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</si>
  <si>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</si>
  <si>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</si>
  <si>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</si>
  <si>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</si>
  <si>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</si>
  <si>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</si>
  <si>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</si>
  <si>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</si>
  <si>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</si>
  <si>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</si>
  <si>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</si>
  <si>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</si>
  <si>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</si>
  <si>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</si>
  <si>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</si>
  <si>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</si>
  <si>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</si>
  <si>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</si>
  <si>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</si>
  <si>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</si>
  <si>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</si>
  <si>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</si>
  <si>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</si>
  <si>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</si>
  <si>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</si>
  <si>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</si>
  <si>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</si>
  <si>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</si>
  <si>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</si>
  <si>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</si>
  <si>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</si>
  <si>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</si>
  <si>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</si>
  <si>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</si>
  <si>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</si>
  <si>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</si>
  <si>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</si>
  <si>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</si>
  <si>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</si>
  <si>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100m</t>
  </si>
  <si>
    <t>×</t>
  </si>
  <si>
    <t>400m</t>
  </si>
  <si>
    <t>800m</t>
  </si>
  <si>
    <t>110mH(1.067m)</t>
  </si>
  <si>
    <t>走幅跳</t>
  </si>
  <si>
    <t>砲丸投(4.000kg)</t>
  </si>
  <si>
    <t>高校</t>
  </si>
  <si>
    <t>中学</t>
  </si>
  <si>
    <t>100m</t>
  </si>
  <si>
    <t>走高跳</t>
  </si>
  <si>
    <t>砲丸投(7.260kg)</t>
  </si>
  <si>
    <t>やり投(0.600kg)</t>
  </si>
  <si>
    <t>やり投(0.800kg)</t>
  </si>
  <si>
    <t>M</t>
  </si>
  <si>
    <t>D</t>
  </si>
  <si>
    <t>110mH(1.067m)</t>
  </si>
  <si>
    <t>一般</t>
  </si>
  <si>
    <t>4×100mR</t>
  </si>
  <si>
    <t>4×400mR</t>
  </si>
  <si>
    <t>M</t>
  </si>
  <si>
    <t>D</t>
  </si>
  <si>
    <t>200m</t>
  </si>
  <si>
    <t>1500m</t>
  </si>
  <si>
    <t>1500m</t>
  </si>
  <si>
    <t>5000m</t>
  </si>
  <si>
    <t>5000m</t>
  </si>
  <si>
    <t>100mH(0.838m)</t>
  </si>
  <si>
    <t>100mH(0.838m)</t>
  </si>
  <si>
    <t>大町市陸上競技協会</t>
  </si>
  <si>
    <t>人数制限表</t>
  </si>
  <si>
    <t>赤字は昨年エントリーエラーが発生した項目です。</t>
  </si>
  <si>
    <t>エラーファイルは再エントリーをしていただきます。</t>
  </si>
  <si>
    <t>　　間違えて他の大会を選択し送信するとエントリーファイルが届きません。</t>
  </si>
  <si>
    <t>⑨受付完了の自動返信メールを受信し、内容を確認してください。</t>
  </si>
  <si>
    <t>　中学は”中”、高校は”高”を必ずつけてください。</t>
  </si>
  <si>
    <t>所属名称（入力不要）</t>
  </si>
  <si>
    <t>緊急連絡先
電話番号</t>
  </si>
  <si>
    <t>　トラック種目は1/100秒までとし、手動で12秒6の場合でも、1260と入力してください。</t>
  </si>
  <si>
    <t>400m</t>
  </si>
  <si>
    <t>200m</t>
  </si>
  <si>
    <t>800m</t>
  </si>
  <si>
    <t>ﾅﾝﾊﾞｰｶｰﾄﾞ</t>
  </si>
  <si>
    <t>ﾅﾝﾊﾞｰｶｰﾄﾞ
/学年</t>
  </si>
  <si>
    <t>×</t>
  </si>
  <si>
    <t>【エントリーについての注意と手順】</t>
  </si>
  <si>
    <t>エラーはプログラムから漏れる可能性があります。</t>
  </si>
  <si>
    <t>１．エントリーと参加料納付について</t>
  </si>
  <si>
    <t>２．エントリーファイル入力の手順について</t>
  </si>
  <si>
    <t>必ず下記の手順に沿ってエントリーファイルの入力を行ってください。</t>
  </si>
  <si>
    <t>①黄色のセルは入力（選択）必須事項です。必ず入力してください。</t>
  </si>
  <si>
    <t>②入力開始後、赤くなるセルは入力が済んでいません。</t>
  </si>
  <si>
    <t>③入力した内容がプログラム、記録、賞状等にそのまま反映されます。</t>
  </si>
  <si>
    <t>④シート・セルの削除・挿入などはしないでください。</t>
  </si>
  <si>
    <t>（１）エントリーファイル名の変更</t>
  </si>
  <si>
    <t>（２）個人種目申込一覧表</t>
  </si>
  <si>
    <t>①「上位所属/ｶﾃｺﾞﾘ」をプルダウンから選択（一般・高校・中学・小学）して下さい。</t>
  </si>
  <si>
    <t>②「所属名称・所属ﾌﾘｶﾞﾅ」を入力して下さい。所属一覧のシートを参照してください。</t>
  </si>
  <si>
    <t>③「申込責任者氏名・住所・緊急連絡先の電話番号」を入力して下さい。</t>
  </si>
  <si>
    <t>④「性別/ｸﾗｽ」をプルダウンから選択して下さい。</t>
  </si>
  <si>
    <t>　絶対に、他のデータからの貼付けはしないで下さい。</t>
  </si>
  <si>
    <t>⑤「ナンバーカード」を入力して下さい。（入力不要の場合は必要ありません）</t>
  </si>
  <si>
    <t>　ナンバーカードの重複がないか確認してください。</t>
  </si>
  <si>
    <t>　（重複がある場合は右側に警告が出ます　ナンバーカードや氏名が違ってないか確認下さい）</t>
  </si>
  <si>
    <t>⑥「氏名とﾌﾘｶﾞﾅ」を入力をして下さい。</t>
  </si>
  <si>
    <t>　リレーと兼ねる場合は、同じ漢字を使用しているか注意して下さい。（例：澤と沢など）</t>
  </si>
  <si>
    <t>⑦学生の方は「学年」をプルダウンから選択して下さい。</t>
  </si>
  <si>
    <t>⑧「種目」をプルダウンから選択して下さい。</t>
  </si>
  <si>
    <t>　絶対に、他のデータからの貼付けはしないで下さい。種目間違いが多発しています。</t>
  </si>
  <si>
    <t>⑨「参考記録」に自己記録又は目標記録を入力して下さい。</t>
  </si>
  <si>
    <t>　数字のみとし単位（秒、ｍ、：、.、など）は入れないで下さい。</t>
  </si>
  <si>
    <t>（例：1000ｍ　3分20秒48 → 32048、　走幅跳　3m20　→　320）</t>
  </si>
  <si>
    <t>⑪参加制限を超えている場合は警告が出ます。確認下さい。</t>
  </si>
  <si>
    <t>（３）リレー申込票</t>
  </si>
  <si>
    <t>　数字のみとし単位は入れないで下さい。</t>
  </si>
  <si>
    <t>　左上から入力してください。左上が空欄の場合はエントリーから漏れます。</t>
  </si>
  <si>
    <t>３．エントリーセンターからのエントリーファイル送信方法</t>
  </si>
  <si>
    <t>　</t>
  </si>
  <si>
    <t>⑤コメント</t>
  </si>
  <si>
    <t>所属名称</t>
  </si>
  <si>
    <t>学校名+中</t>
  </si>
  <si>
    <t>学校名+高</t>
  </si>
  <si>
    <t>学校名+大</t>
  </si>
  <si>
    <t>男子</t>
  </si>
  <si>
    <t>女子</t>
  </si>
  <si>
    <t>男子</t>
  </si>
  <si>
    <t>女子</t>
  </si>
  <si>
    <t>男子</t>
  </si>
  <si>
    <t>女子</t>
  </si>
  <si>
    <t>円盤投(2.000kg)</t>
  </si>
  <si>
    <t>円盤投(1.000kg)</t>
  </si>
  <si>
    <t>円盤投(2.000kg)</t>
  </si>
  <si>
    <t>円盤投(2.000kg)</t>
  </si>
  <si>
    <t>円盤投(1.000kg)</t>
  </si>
  <si>
    <t>円盤投(1.000kg)</t>
  </si>
  <si>
    <t>　　　　　　       性別・ｸﾗｽ
　種目</t>
  </si>
  <si>
    <t>　　　　　　     性別・ｸﾗｽ
　種目</t>
  </si>
  <si>
    <t>【大会別特記事項】
・エントリーについての注意事項と手順を読んでから入力して下さい。
・参加人数制限を超えている場合は警告がでます。</t>
  </si>
  <si>
    <r>
      <t xml:space="preserve">所属名称
</t>
    </r>
    <r>
      <rPr>
        <sz val="10"/>
        <color indexed="10"/>
        <rFont val="Meiryo UI"/>
        <family val="3"/>
      </rPr>
      <t>(ﾌﾟﾛｸﾞﾗﾑ等に掲載されます)</t>
    </r>
  </si>
  <si>
    <r>
      <t xml:space="preserve">所属ﾌﾘｶﾞﾅ
</t>
    </r>
    <r>
      <rPr>
        <sz val="10"/>
        <color indexed="8"/>
        <rFont val="Meiryo UI"/>
        <family val="3"/>
      </rPr>
      <t>（</t>
    </r>
    <r>
      <rPr>
        <sz val="10"/>
        <color indexed="10"/>
        <rFont val="Meiryo UI"/>
        <family val="3"/>
      </rPr>
      <t>半角ｶﾅ</t>
    </r>
    <r>
      <rPr>
        <sz val="10"/>
        <rFont val="Meiryo UI"/>
        <family val="3"/>
      </rPr>
      <t>で</t>
    </r>
    <r>
      <rPr>
        <sz val="10"/>
        <color indexed="8"/>
        <rFont val="Meiryo UI"/>
        <family val="3"/>
      </rPr>
      <t>入力して下さい）</t>
    </r>
  </si>
  <si>
    <t>三段跳</t>
  </si>
  <si>
    <t>三段跳</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</si>
  <si>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</si>
  <si>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</si>
  <si>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⑩セルが</t>
    </r>
    <r>
      <rPr>
        <sz val="11"/>
        <color indexed="10"/>
        <rFont val="Meiryo UI"/>
        <family val="3"/>
      </rPr>
      <t>”赤色”</t>
    </r>
    <r>
      <rPr>
        <sz val="11"/>
        <rFont val="Meiryo UI"/>
        <family val="3"/>
      </rPr>
      <t>になっているところが無いか（未入力）確認してください。</t>
    </r>
  </si>
  <si>
    <t>4×100mR</t>
  </si>
  <si>
    <t>4×400mR</t>
  </si>
  <si>
    <t>【大会別特記事項】
・参加料は、個人種目申込一覧表の上位所属/ｶﾃｺﾞﾘ
　欄に対応しています。
・該当する性/クラスと種目の欄に入力して下さい。
・各種目、１校（１ｸﾗﾌﾞ）１チームのみ参加可です。
・参考記録を必ず入力してください。4×100mR も分
　表示です。（例： 62秒35 ×　→　10235）</t>
  </si>
  <si>
    <t>①該当する「性別/ｸﾗｽ」と「種目」の欄に入力をして下さい。</t>
  </si>
  <si>
    <t>②「参考記録」にチーム記録又は目標記録を入力して下さい。</t>
  </si>
  <si>
    <t>③「ナンバーカード」を入力して下さい。（入力不要の場合は必要ありません）</t>
  </si>
  <si>
    <t>④学生の方は「学年」をプルダウンから選択して下さい。</t>
  </si>
  <si>
    <t>⑤「氏名とﾌﾘｶﾞﾅ」を入力をして下さい。</t>
  </si>
  <si>
    <r>
      <t>⑥セルが</t>
    </r>
    <r>
      <rPr>
        <sz val="11"/>
        <color indexed="10"/>
        <rFont val="Meiryo UI"/>
        <family val="3"/>
      </rPr>
      <t>”赤色”</t>
    </r>
    <r>
      <rPr>
        <sz val="11"/>
        <rFont val="Meiryo UI"/>
        <family val="3"/>
      </rPr>
      <t>になっているところが無いか（未入力）確認してください。</t>
    </r>
  </si>
  <si>
    <t>　（同サイトの「エントリー状況確認」のページでも確認が出来ます）</t>
  </si>
  <si>
    <t>中学</t>
  </si>
  <si>
    <t>中学</t>
  </si>
  <si>
    <t>ファイル名は17chushincs_○○○にして下さい。（下記参照）</t>
  </si>
  <si>
    <t>ダウンロード時のファイル名は「17chushincs_entryfile」となっているので、「entryfile」の部分を消去して、</t>
  </si>
  <si>
    <t>所属名を入れて下さい。（例：17chushincs_entryfile を 17chushincs_中信高 に変更　”高”まで記入してください）</t>
  </si>
  <si>
    <t>第41回中信地区陸上競技選手権大会</t>
  </si>
  <si>
    <t>　ここを選択しないと「種目」を選択できません。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</si>
</sst>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sz val="6"/>
      <name val="ＭＳ 明朝"/>
      <family val="1"/>
    </font>
    <font>
      <b/>
      <sz val="18"/>
      <color indexed="56"/>
      <name val="ＭＳ Ｐゴシック"/>
      <family val="3"/>
    </font>
    <font>
      <b/>
      <sz val="15"/>
      <color indexed="56"/>
      <name val="ＭＳ Ｐゴシック"/>
      <family val="3"/>
    </font>
    <font>
      <b/>
      <sz val="11"/>
      <color indexed="56"/>
      <name val="ＭＳ Ｐゴシック"/>
      <family val="3"/>
    </font>
    <font>
      <sz val="9"/>
      <name val="Meiryo UI"/>
      <family val="3"/>
    </font>
    <font>
      <b/>
      <sz val="12"/>
      <color indexed="8"/>
      <name val="Meiryo UI"/>
      <family val="3"/>
    </font>
    <font>
      <sz val="11"/>
      <color indexed="10"/>
      <name val="Meiryo UI"/>
      <family val="3"/>
    </font>
    <font>
      <sz val="10"/>
      <color indexed="8"/>
      <name val="Meiryo UI"/>
      <family val="3"/>
    </font>
    <font>
      <b/>
      <sz val="14"/>
      <color indexed="9"/>
      <name val="Meiryo UI"/>
      <family val="3"/>
    </font>
    <font>
      <sz val="11"/>
      <color indexed="9"/>
      <name val="Meiryo UI"/>
      <family val="3"/>
    </font>
    <font>
      <sz val="14"/>
      <color indexed="8"/>
      <name val="Meiryo UI"/>
      <family val="3"/>
    </font>
    <font>
      <b/>
      <sz val="14"/>
      <color indexed="8"/>
      <name val="Meiryo UI"/>
      <family val="3"/>
    </font>
    <font>
      <sz val="9"/>
      <color indexed="9"/>
      <name val="Meiryo UI"/>
      <family val="3"/>
    </font>
    <font>
      <sz val="11"/>
      <name val="Meiryo UI"/>
      <family val="3"/>
    </font>
    <font>
      <b/>
      <sz val="14"/>
      <color indexed="14"/>
      <name val="Meiryo UI"/>
      <family val="3"/>
    </font>
    <font>
      <sz val="9"/>
      <color indexed="8"/>
      <name val="Meiryo UI"/>
      <family val="3"/>
    </font>
    <font>
      <b/>
      <sz val="18"/>
      <name val="Meiryo UI"/>
      <family val="3"/>
    </font>
    <font>
      <b/>
      <sz val="18"/>
      <color indexed="8"/>
      <name val="Meiryo UI"/>
      <family val="3"/>
    </font>
    <font>
      <sz val="12"/>
      <color indexed="8"/>
      <name val="Meiryo UI"/>
      <family val="3"/>
    </font>
    <font>
      <sz val="8"/>
      <color indexed="8"/>
      <name val="Meiryo UI"/>
      <family val="3"/>
    </font>
    <font>
      <sz val="10"/>
      <name val="Meiryo UI"/>
      <family val="3"/>
    </font>
    <font>
      <sz val="9"/>
      <color indexed="10"/>
      <name val="Meiryo UI"/>
      <family val="3"/>
    </font>
    <font>
      <sz val="16"/>
      <color indexed="12"/>
      <name val="Meiryo UI"/>
      <family val="3"/>
    </font>
    <font>
      <b/>
      <sz val="16"/>
      <color indexed="8"/>
      <name val="Meiryo UI"/>
      <family val="3"/>
    </font>
    <font>
      <b/>
      <sz val="12"/>
      <color indexed="9"/>
      <name val="Meiryo UI"/>
      <family val="3"/>
    </font>
    <font>
      <sz val="10"/>
      <color indexed="10"/>
      <name val="Meiryo UI"/>
      <family val="3"/>
    </font>
    <font>
      <sz val="11"/>
      <color indexed="8"/>
      <name val="Meiryo UI"/>
      <family val="3"/>
    </font>
    <font>
      <sz val="16"/>
      <color indexed="8"/>
      <name val="Meiryo UI"/>
      <family val="3"/>
    </font>
    <font>
      <u val="single"/>
      <sz val="11"/>
      <color indexed="10"/>
      <name val="Meiryo UI"/>
      <family val="3"/>
    </font>
    <font>
      <sz val="7"/>
      <color indexed="8"/>
      <name val="Meiryo UI"/>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Meiryo UI"/>
      <family val="3"/>
    </font>
    <font>
      <b/>
      <sz val="11"/>
      <color indexed="9"/>
      <name val="Meiryo UI"/>
      <family val="3"/>
    </font>
    <font>
      <b/>
      <sz val="11"/>
      <color indexed="12"/>
      <name val="Meiryo UI"/>
      <family val="3"/>
    </font>
    <font>
      <sz val="16"/>
      <color indexed="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FF0000"/>
      <name val="Meiryo UI"/>
      <family val="3"/>
    </font>
    <font>
      <b/>
      <sz val="18"/>
      <color theme="0"/>
      <name val="Meiryo UI"/>
      <family val="3"/>
    </font>
    <font>
      <b/>
      <sz val="11"/>
      <color theme="0"/>
      <name val="Meiryo UI"/>
      <family val="3"/>
    </font>
    <font>
      <b/>
      <sz val="11"/>
      <color rgb="FF0000CC"/>
      <name val="Meiryo UI"/>
      <family val="3"/>
    </font>
    <font>
      <sz val="16"/>
      <color theme="0"/>
      <name val="Meiryo UI"/>
      <family val="3"/>
    </font>
    <font>
      <b/>
      <sz val="16"/>
      <color theme="1"/>
      <name val="Meiryo U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00000"/>
        <bgColor indexed="64"/>
      </patternFill>
    </fill>
    <fill>
      <patternFill patternType="solid">
        <fgColor rgb="FF00FFFF"/>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right style="thin"/>
      <top/>
      <bottom style="thin"/>
    </border>
    <border>
      <left style="medium"/>
      <right/>
      <top style="thin"/>
      <bottom style="medium"/>
    </border>
    <border>
      <left style="hair"/>
      <right style="thin"/>
      <top style="medium"/>
      <bottom style="medium"/>
    </border>
    <border>
      <left style="hair"/>
      <right style="medium"/>
      <top style="medium"/>
      <bottom style="medium"/>
    </border>
    <border>
      <left style="medium"/>
      <right style="medium"/>
      <top style="medium"/>
      <bottom/>
    </border>
    <border>
      <left/>
      <right/>
      <top style="medium"/>
      <bottom/>
    </border>
    <border>
      <left style="medium"/>
      <right style="hair"/>
      <top style="medium"/>
      <bottom style="hair"/>
    </border>
    <border>
      <left style="hair"/>
      <right style="thin"/>
      <top style="medium"/>
      <bottom style="hair"/>
    </border>
    <border>
      <left>
        <color indexed="63"/>
      </left>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color indexed="63"/>
      </left>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color indexed="63"/>
      </left>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style="medium"/>
      <top style="hair"/>
      <bottom style="medium"/>
    </border>
    <border>
      <left style="thin"/>
      <right style="hair"/>
      <top style="hair"/>
      <bottom/>
    </border>
    <border>
      <left style="hair"/>
      <right style="hair"/>
      <top style="hair"/>
      <bottom/>
    </border>
    <border>
      <left style="hair"/>
      <right/>
      <top style="hair"/>
      <bottom/>
    </border>
    <border>
      <left/>
      <right style="thin"/>
      <top style="thin"/>
      <bottom style="thin"/>
    </border>
    <border>
      <left style="thin"/>
      <right style="thin"/>
      <top style="thin"/>
      <bottom>
        <color indexed="63"/>
      </bottom>
    </border>
    <border>
      <left style="thin"/>
      <right style="thin"/>
      <top/>
      <bottom style="thin"/>
    </border>
    <border diagonalDown="1">
      <left style="medium"/>
      <right style="thin"/>
      <top style="medium"/>
      <bottom style="thin"/>
      <diagonal style="hair"/>
    </border>
    <border>
      <left style="medium"/>
      <right style="hair"/>
      <top style="medium"/>
      <bottom style="medium"/>
    </border>
    <border>
      <left style="thin"/>
      <right style="hair"/>
      <top style="medium"/>
      <bottom style="medium"/>
    </border>
    <border>
      <left/>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bottom style="thin"/>
    </border>
    <border>
      <left style="medium"/>
      <right style="thin"/>
      <top style="medium"/>
      <bottom>
        <color indexed="63"/>
      </bottom>
    </border>
    <border>
      <left style="medium"/>
      <right style="thin"/>
      <top style="medium"/>
      <bottom style="medium"/>
    </border>
    <border>
      <left style="thin"/>
      <right/>
      <top style="thin"/>
      <bottom style="thin"/>
    </border>
    <border>
      <left/>
      <right style="medium"/>
      <top style="thin"/>
      <bottom style="thin"/>
    </border>
    <border>
      <left style="thin"/>
      <right>
        <color indexed="63"/>
      </right>
      <top>
        <color indexed="63"/>
      </top>
      <bottom style="thin"/>
    </border>
    <border>
      <left/>
      <right/>
      <top style="thin"/>
      <bottom style="thin"/>
    </border>
    <border>
      <left style="medium"/>
      <right/>
      <top/>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color indexed="63"/>
      </top>
      <bottom style="medium"/>
    </border>
    <border>
      <left style="thin"/>
      <right style="thin"/>
      <top style="medium"/>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5"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 fillId="0" borderId="0" applyNumberFormat="0" applyFill="0" applyBorder="0" applyAlignment="0" applyProtection="0"/>
    <xf numFmtId="0" fontId="52" fillId="23" borderId="1" applyNumberFormat="0" applyAlignment="0" applyProtection="0"/>
    <xf numFmtId="0" fontId="53"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54" fillId="0" borderId="3" applyNumberFormat="0" applyFill="0" applyAlignment="0" applyProtection="0"/>
    <xf numFmtId="0" fontId="55" fillId="26" borderId="0" applyNumberFormat="0" applyBorder="0" applyAlignment="0" applyProtection="0"/>
    <xf numFmtId="0" fontId="56" fillId="27"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 fillId="0" borderId="5" applyNumberFormat="0" applyFill="0" applyAlignment="0" applyProtection="0"/>
    <xf numFmtId="0" fontId="58"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59" fillId="0" borderId="8" applyNumberFormat="0" applyFill="0" applyAlignment="0" applyProtection="0"/>
    <xf numFmtId="0" fontId="60" fillId="27"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28" borderId="4" applyNumberFormat="0" applyAlignment="0" applyProtection="0"/>
    <xf numFmtId="0" fontId="0" fillId="0" borderId="0">
      <alignment vertical="center"/>
      <protection/>
    </xf>
    <xf numFmtId="0" fontId="1" fillId="0" borderId="0">
      <alignment/>
      <protection/>
    </xf>
    <xf numFmtId="0" fontId="63" fillId="29" borderId="0" applyNumberFormat="0" applyBorder="0" applyAlignment="0" applyProtection="0"/>
  </cellStyleXfs>
  <cellXfs count="241">
    <xf numFmtId="0" fontId="0" fillId="0" borderId="0" xfId="0" applyFont="1" applyAlignment="1">
      <alignment vertical="center"/>
    </xf>
    <xf numFmtId="0" fontId="64" fillId="0" borderId="0" xfId="0" applyFont="1" applyAlignment="1">
      <alignment vertical="center"/>
    </xf>
    <xf numFmtId="0" fontId="64" fillId="0" borderId="0" xfId="0" applyFont="1" applyFill="1" applyAlignment="1">
      <alignment vertical="center" wrapText="1"/>
    </xf>
    <xf numFmtId="0" fontId="64" fillId="0" borderId="0" xfId="0" applyFont="1" applyBorder="1" applyAlignment="1">
      <alignment vertical="center"/>
    </xf>
    <xf numFmtId="0" fontId="64" fillId="0" borderId="0" xfId="0" applyFont="1" applyAlignment="1">
      <alignment horizontal="center" vertical="center"/>
    </xf>
    <xf numFmtId="0" fontId="10" fillId="0" borderId="0" xfId="0" applyFont="1" applyFill="1" applyAlignment="1">
      <alignment vertical="center" wrapText="1"/>
    </xf>
    <xf numFmtId="0" fontId="64"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left" vertical="center"/>
    </xf>
    <xf numFmtId="0" fontId="10" fillId="0" borderId="0" xfId="0" applyFont="1" applyAlignment="1">
      <alignment vertical="center"/>
    </xf>
    <xf numFmtId="0" fontId="13" fillId="0" borderId="0" xfId="0" applyFont="1" applyFill="1" applyAlignment="1">
      <alignment vertical="center"/>
    </xf>
    <xf numFmtId="0" fontId="64"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9" fillId="0" borderId="15" xfId="0" applyFont="1" applyBorder="1" applyAlignment="1">
      <alignment horizontal="center" vertical="center" shrinkToFit="1"/>
    </xf>
    <xf numFmtId="0" fontId="64" fillId="0" borderId="16" xfId="0" applyFont="1" applyBorder="1" applyAlignment="1">
      <alignment horizontal="center" vertical="center"/>
    </xf>
    <xf numFmtId="0" fontId="64" fillId="0" borderId="17" xfId="0" applyFont="1" applyBorder="1" applyAlignment="1">
      <alignment horizontal="center" vertical="center"/>
    </xf>
    <xf numFmtId="176" fontId="14" fillId="0" borderId="18" xfId="0" applyNumberFormat="1" applyFont="1" applyFill="1" applyBorder="1" applyAlignment="1" applyProtection="1">
      <alignment horizontal="center" vertical="center"/>
      <protection/>
    </xf>
    <xf numFmtId="0" fontId="13" fillId="0" borderId="0" xfId="0" applyFont="1" applyFill="1" applyBorder="1" applyAlignment="1">
      <alignment vertical="center"/>
    </xf>
    <xf numFmtId="0" fontId="16" fillId="0" borderId="0" xfId="0" applyFont="1" applyFill="1" applyBorder="1" applyAlignment="1">
      <alignment horizontal="center" vertical="center" wrapText="1"/>
    </xf>
    <xf numFmtId="0" fontId="17" fillId="0" borderId="0" xfId="0" applyFont="1" applyBorder="1" applyAlignment="1">
      <alignment vertical="center"/>
    </xf>
    <xf numFmtId="0" fontId="17" fillId="0" borderId="0" xfId="0" applyFont="1" applyAlignment="1">
      <alignment vertical="center"/>
    </xf>
    <xf numFmtId="0" fontId="64" fillId="0" borderId="14" xfId="0" applyFont="1" applyBorder="1" applyAlignment="1">
      <alignment vertical="center"/>
    </xf>
    <xf numFmtId="0" fontId="15" fillId="0" borderId="0" xfId="0" applyFont="1" applyAlignment="1">
      <alignment vertical="center"/>
    </xf>
    <xf numFmtId="0" fontId="18" fillId="0" borderId="0" xfId="0" applyFont="1" applyAlignment="1">
      <alignment vertical="center"/>
    </xf>
    <xf numFmtId="0" fontId="64" fillId="0" borderId="11" xfId="0" applyFont="1" applyBorder="1" applyAlignment="1">
      <alignment vertical="center"/>
    </xf>
    <xf numFmtId="0" fontId="19" fillId="30" borderId="14" xfId="0" applyFont="1" applyFill="1" applyBorder="1" applyAlignment="1">
      <alignment horizontal="center" vertical="center" wrapText="1"/>
    </xf>
    <xf numFmtId="0" fontId="17" fillId="0" borderId="0" xfId="0" applyFont="1" applyBorder="1" applyAlignment="1">
      <alignment horizontal="center" vertical="center"/>
    </xf>
    <xf numFmtId="49" fontId="64" fillId="4" borderId="19" xfId="0" applyNumberFormat="1" applyFont="1" applyFill="1" applyBorder="1" applyAlignment="1">
      <alignment vertical="center"/>
    </xf>
    <xf numFmtId="49" fontId="64" fillId="31" borderId="20" xfId="0" applyNumberFormat="1" applyFont="1" applyFill="1" applyBorder="1" applyAlignment="1">
      <alignment vertical="center"/>
    </xf>
    <xf numFmtId="0" fontId="20" fillId="0" borderId="10" xfId="0" applyNumberFormat="1" applyFont="1" applyBorder="1" applyAlignment="1">
      <alignment horizontal="center" vertical="center"/>
    </xf>
    <xf numFmtId="0" fontId="20" fillId="0" borderId="21" xfId="0" applyNumberFormat="1" applyFont="1" applyBorder="1" applyAlignment="1">
      <alignment horizontal="center" vertical="center"/>
    </xf>
    <xf numFmtId="0" fontId="64" fillId="5" borderId="10" xfId="0" applyFont="1" applyFill="1" applyBorder="1" applyAlignment="1">
      <alignment vertical="center"/>
    </xf>
    <xf numFmtId="0" fontId="64" fillId="5" borderId="10" xfId="0" applyFont="1" applyFill="1" applyBorder="1" applyAlignment="1" applyProtection="1">
      <alignment horizontal="center" vertical="center"/>
      <protection/>
    </xf>
    <xf numFmtId="0" fontId="64" fillId="5" borderId="21" xfId="0" applyFont="1" applyFill="1" applyBorder="1" applyAlignment="1" applyProtection="1">
      <alignment horizontal="center" vertical="center"/>
      <protection/>
    </xf>
    <xf numFmtId="0" fontId="20" fillId="32" borderId="10" xfId="0" applyNumberFormat="1" applyFont="1" applyFill="1" applyBorder="1" applyAlignment="1">
      <alignment horizontal="center" vertical="center"/>
    </xf>
    <xf numFmtId="0" fontId="13" fillId="0" borderId="0" xfId="0" applyFont="1" applyAlignment="1">
      <alignment vertical="center"/>
    </xf>
    <xf numFmtId="0" fontId="64" fillId="33" borderId="10" xfId="0" applyFont="1" applyFill="1" applyBorder="1" applyAlignment="1" applyProtection="1">
      <alignment vertical="center"/>
      <protection locked="0"/>
    </xf>
    <xf numFmtId="0" fontId="64" fillId="0" borderId="22" xfId="0" applyFont="1" applyBorder="1" applyAlignment="1">
      <alignment vertical="center"/>
    </xf>
    <xf numFmtId="0" fontId="17" fillId="0" borderId="0" xfId="0" applyFont="1" applyFill="1" applyAlignment="1">
      <alignment vertical="center"/>
    </xf>
    <xf numFmtId="0" fontId="20" fillId="32" borderId="21" xfId="0" applyNumberFormat="1" applyFont="1" applyFill="1" applyBorder="1" applyAlignment="1">
      <alignment horizontal="center" vertical="center"/>
    </xf>
    <xf numFmtId="0" fontId="13" fillId="34" borderId="0" xfId="0" applyFont="1" applyFill="1" applyAlignment="1">
      <alignment vertical="center"/>
    </xf>
    <xf numFmtId="0" fontId="64" fillId="0" borderId="23" xfId="0" applyFont="1" applyBorder="1" applyAlignment="1">
      <alignment vertical="center"/>
    </xf>
    <xf numFmtId="0" fontId="64" fillId="0" borderId="0" xfId="0" applyFont="1" applyFill="1" applyAlignment="1">
      <alignment vertical="center"/>
    </xf>
    <xf numFmtId="0" fontId="8" fillId="0" borderId="0" xfId="0" applyFont="1" applyBorder="1" applyAlignment="1">
      <alignment vertical="center"/>
    </xf>
    <xf numFmtId="49" fontId="64" fillId="4" borderId="24" xfId="0" applyNumberFormat="1" applyFont="1" applyFill="1" applyBorder="1" applyAlignment="1">
      <alignment vertical="center"/>
    </xf>
    <xf numFmtId="49" fontId="64" fillId="31" borderId="16" xfId="0" applyNumberFormat="1" applyFont="1" applyFill="1" applyBorder="1" applyAlignment="1">
      <alignment vertical="center"/>
    </xf>
    <xf numFmtId="0" fontId="20" fillId="0" borderId="11" xfId="0" applyNumberFormat="1" applyFont="1" applyBorder="1" applyAlignment="1">
      <alignment horizontal="center" vertical="center"/>
    </xf>
    <xf numFmtId="0" fontId="20" fillId="32" borderId="17" xfId="0" applyNumberFormat="1" applyFont="1" applyFill="1" applyBorder="1" applyAlignment="1">
      <alignment horizontal="center" vertical="center"/>
    </xf>
    <xf numFmtId="0" fontId="64" fillId="33" borderId="11" xfId="0" applyFont="1" applyFill="1" applyBorder="1" applyAlignment="1" applyProtection="1">
      <alignment vertical="center"/>
      <protection locked="0"/>
    </xf>
    <xf numFmtId="49" fontId="21" fillId="0" borderId="0" xfId="0" applyNumberFormat="1" applyFont="1" applyFill="1" applyBorder="1" applyAlignment="1">
      <alignment horizontal="center" vertical="center"/>
    </xf>
    <xf numFmtId="49" fontId="64" fillId="0" borderId="0" xfId="0" applyNumberFormat="1" applyFont="1" applyFill="1" applyBorder="1" applyAlignment="1">
      <alignment horizontal="center" vertical="center"/>
    </xf>
    <xf numFmtId="49" fontId="64" fillId="0" borderId="0" xfId="0" applyNumberFormat="1" applyFont="1" applyFill="1" applyBorder="1" applyAlignment="1">
      <alignment vertical="center"/>
    </xf>
    <xf numFmtId="49" fontId="64" fillId="0" borderId="0" xfId="0" applyNumberFormat="1" applyFont="1" applyFill="1" applyBorder="1" applyAlignment="1">
      <alignment vertical="center" wrapText="1"/>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5" fontId="22" fillId="0" borderId="16" xfId="0" applyNumberFormat="1" applyFont="1" applyBorder="1" applyAlignment="1">
      <alignment horizontal="center" vertical="center" shrinkToFit="1"/>
    </xf>
    <xf numFmtId="5" fontId="22" fillId="0" borderId="11" xfId="0" applyNumberFormat="1" applyFont="1" applyBorder="1" applyAlignment="1">
      <alignment horizontal="center" vertical="center" shrinkToFit="1"/>
    </xf>
    <xf numFmtId="176" fontId="9" fillId="0" borderId="17" xfId="0" applyNumberFormat="1" applyFont="1" applyBorder="1" applyAlignment="1">
      <alignment horizontal="center" vertical="center" shrinkToFit="1"/>
    </xf>
    <xf numFmtId="0" fontId="64" fillId="0" borderId="0" xfId="0" applyFont="1" applyFill="1" applyAlignment="1">
      <alignment vertical="top" wrapText="1"/>
    </xf>
    <xf numFmtId="0" fontId="64" fillId="0" borderId="0" xfId="0" applyFont="1" applyAlignment="1">
      <alignment vertical="center"/>
    </xf>
    <xf numFmtId="177" fontId="64" fillId="0" borderId="18" xfId="0" applyNumberFormat="1" applyFont="1" applyBorder="1" applyAlignment="1">
      <alignment horizontal="center" vertical="center"/>
    </xf>
    <xf numFmtId="178" fontId="64" fillId="0" borderId="18" xfId="0" applyNumberFormat="1" applyFont="1" applyBorder="1" applyAlignment="1">
      <alignment horizontal="center" vertical="center"/>
    </xf>
    <xf numFmtId="176" fontId="64" fillId="0" borderId="18" xfId="0" applyNumberFormat="1" applyFont="1" applyFill="1" applyBorder="1" applyAlignment="1">
      <alignment horizontal="center" vertical="center"/>
    </xf>
    <xf numFmtId="176" fontId="64" fillId="0" borderId="18" xfId="0" applyNumberFormat="1" applyFont="1" applyBorder="1" applyAlignment="1">
      <alignment horizontal="center" vertical="center"/>
    </xf>
    <xf numFmtId="0" fontId="64" fillId="0" borderId="0" xfId="0" applyFont="1" applyFill="1" applyAlignment="1">
      <alignment vertical="top"/>
    </xf>
    <xf numFmtId="0" fontId="64" fillId="0" borderId="25" xfId="0" applyFont="1" applyBorder="1" applyAlignment="1">
      <alignment vertical="center" wrapText="1"/>
    </xf>
    <xf numFmtId="0" fontId="64" fillId="0" borderId="26" xfId="0" applyFont="1" applyBorder="1" applyAlignment="1">
      <alignment vertical="center" wrapText="1"/>
    </xf>
    <xf numFmtId="0" fontId="9" fillId="0" borderId="0" xfId="0" applyFont="1" applyBorder="1" applyAlignment="1">
      <alignment vertical="center"/>
    </xf>
    <xf numFmtId="0" fontId="23" fillId="0" borderId="0" xfId="0" applyFont="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64" fillId="33" borderId="29" xfId="0" applyFont="1" applyFill="1" applyBorder="1" applyAlignment="1" applyProtection="1">
      <alignment horizontal="center" vertical="center"/>
      <protection locked="0"/>
    </xf>
    <xf numFmtId="0" fontId="64" fillId="33" borderId="30" xfId="0" applyFont="1" applyFill="1" applyBorder="1" applyAlignment="1" applyProtection="1">
      <alignment vertical="center"/>
      <protection locked="0"/>
    </xf>
    <xf numFmtId="0" fontId="64" fillId="33" borderId="31" xfId="0" applyFont="1" applyFill="1" applyBorder="1" applyAlignment="1" applyProtection="1">
      <alignment horizontal="center" vertical="center"/>
      <protection locked="0"/>
    </xf>
    <xf numFmtId="0" fontId="64" fillId="33" borderId="32" xfId="0" applyFont="1" applyFill="1" applyBorder="1" applyAlignment="1" applyProtection="1">
      <alignment vertical="center"/>
      <protection locked="0"/>
    </xf>
    <xf numFmtId="0" fontId="64" fillId="33" borderId="33" xfId="0" applyFont="1" applyFill="1" applyBorder="1" applyAlignment="1" applyProtection="1">
      <alignment horizontal="center" vertical="center"/>
      <protection locked="0"/>
    </xf>
    <xf numFmtId="0" fontId="64" fillId="33" borderId="34" xfId="0" applyFont="1" applyFill="1" applyBorder="1" applyAlignment="1" applyProtection="1">
      <alignment vertical="center"/>
      <protection locked="0"/>
    </xf>
    <xf numFmtId="0" fontId="64" fillId="33" borderId="35" xfId="0" applyFont="1" applyFill="1" applyBorder="1" applyAlignment="1" applyProtection="1">
      <alignment horizontal="center" vertical="center"/>
      <protection locked="0"/>
    </xf>
    <xf numFmtId="0" fontId="64" fillId="33" borderId="36" xfId="0" applyFont="1" applyFill="1" applyBorder="1" applyAlignment="1" applyProtection="1">
      <alignment vertical="center"/>
      <protection locked="0"/>
    </xf>
    <xf numFmtId="0" fontId="13" fillId="0" borderId="3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4" fillId="33" borderId="38" xfId="0" applyFont="1" applyFill="1" applyBorder="1" applyAlignment="1" applyProtection="1">
      <alignment horizontal="center" vertical="center"/>
      <protection locked="0"/>
    </xf>
    <xf numFmtId="0" fontId="64" fillId="33" borderId="39" xfId="0" applyFont="1" applyFill="1" applyBorder="1" applyAlignment="1" applyProtection="1">
      <alignment vertical="center"/>
      <protection locked="0"/>
    </xf>
    <xf numFmtId="0" fontId="64" fillId="33" borderId="40" xfId="0" applyFont="1" applyFill="1" applyBorder="1" applyAlignment="1" applyProtection="1">
      <alignment horizontal="center" vertical="center"/>
      <protection locked="0"/>
    </xf>
    <xf numFmtId="0" fontId="64" fillId="33" borderId="41" xfId="0" applyFont="1" applyFill="1" applyBorder="1" applyAlignment="1" applyProtection="1">
      <alignment vertical="center"/>
      <protection locked="0"/>
    </xf>
    <xf numFmtId="0" fontId="11" fillId="33" borderId="18" xfId="0" applyFont="1" applyFill="1" applyBorder="1" applyAlignment="1" applyProtection="1">
      <alignment horizontal="center" vertical="center"/>
      <protection locked="0"/>
    </xf>
    <xf numFmtId="0" fontId="64" fillId="33" borderId="42" xfId="0" applyFont="1" applyFill="1" applyBorder="1" applyAlignment="1" applyProtection="1">
      <alignment horizontal="center" vertical="center"/>
      <protection locked="0"/>
    </xf>
    <xf numFmtId="0" fontId="64" fillId="33" borderId="43" xfId="0" applyFont="1" applyFill="1" applyBorder="1" applyAlignment="1" applyProtection="1">
      <alignment vertical="center"/>
      <protection locked="0"/>
    </xf>
    <xf numFmtId="0" fontId="64" fillId="33" borderId="44" xfId="0" applyFont="1" applyFill="1" applyBorder="1" applyAlignment="1" applyProtection="1">
      <alignment horizontal="center" vertical="center"/>
      <protection locked="0"/>
    </xf>
    <xf numFmtId="0" fontId="64" fillId="33" borderId="45" xfId="0" applyFont="1" applyFill="1" applyBorder="1" applyAlignment="1" applyProtection="1">
      <alignment vertical="center"/>
      <protection locked="0"/>
    </xf>
    <xf numFmtId="49" fontId="64" fillId="0" borderId="0" xfId="0" applyNumberFormat="1" applyFont="1" applyAlignment="1">
      <alignment horizontal="center" vertical="center"/>
    </xf>
    <xf numFmtId="0" fontId="64" fillId="0" borderId="0" xfId="0" applyFont="1" applyFill="1" applyAlignment="1">
      <alignment horizontal="center" vertical="center"/>
    </xf>
    <xf numFmtId="49" fontId="24" fillId="33" borderId="46" xfId="60" applyNumberFormat="1" applyFont="1" applyFill="1" applyBorder="1" applyAlignment="1">
      <alignment horizontal="center" vertical="center" shrinkToFit="1"/>
      <protection/>
    </xf>
    <xf numFmtId="49" fontId="24" fillId="33" borderId="47" xfId="60" applyNumberFormat="1" applyFont="1" applyFill="1" applyBorder="1" applyAlignment="1">
      <alignment horizontal="center" vertical="center"/>
      <protection/>
    </xf>
    <xf numFmtId="49" fontId="24" fillId="33" borderId="48" xfId="60" applyNumberFormat="1" applyFont="1" applyFill="1" applyBorder="1" applyAlignment="1">
      <alignment horizontal="center" vertical="center"/>
      <protection/>
    </xf>
    <xf numFmtId="49" fontId="25" fillId="34" borderId="10" xfId="60" applyNumberFormat="1" applyFont="1" applyFill="1" applyBorder="1" applyAlignment="1">
      <alignment vertical="center" shrinkToFit="1"/>
      <protection/>
    </xf>
    <xf numFmtId="0" fontId="25" fillId="34" borderId="10" xfId="60" applyFont="1" applyFill="1" applyBorder="1" applyAlignment="1">
      <alignment vertical="center" shrinkToFit="1"/>
      <protection/>
    </xf>
    <xf numFmtId="49" fontId="25" fillId="34" borderId="23" xfId="60" applyNumberFormat="1" applyFont="1" applyFill="1" applyBorder="1" applyAlignment="1">
      <alignment vertical="center" shrinkToFit="1"/>
      <protection/>
    </xf>
    <xf numFmtId="49" fontId="8" fillId="34" borderId="23" xfId="60" applyNumberFormat="1" applyFont="1" applyFill="1" applyBorder="1" applyAlignment="1">
      <alignment vertical="center" shrinkToFit="1"/>
      <protection/>
    </xf>
    <xf numFmtId="0" fontId="8" fillId="34" borderId="10" xfId="60" applyFont="1" applyFill="1" applyBorder="1" applyAlignment="1">
      <alignment vertical="center" shrinkToFit="1"/>
      <protection/>
    </xf>
    <xf numFmtId="49" fontId="8" fillId="34" borderId="49" xfId="0" applyNumberFormat="1" applyFont="1" applyFill="1" applyBorder="1" applyAlignment="1">
      <alignment vertical="center" shrinkToFit="1"/>
    </xf>
    <xf numFmtId="0" fontId="8" fillId="34" borderId="10" xfId="0" applyFont="1" applyFill="1" applyBorder="1" applyAlignment="1">
      <alignment vertical="center" shrinkToFit="1"/>
    </xf>
    <xf numFmtId="0" fontId="8" fillId="34" borderId="10" xfId="61" applyFont="1" applyFill="1" applyBorder="1" applyAlignment="1">
      <alignment shrinkToFit="1"/>
      <protection/>
    </xf>
    <xf numFmtId="49" fontId="8" fillId="34" borderId="49" xfId="60" applyNumberFormat="1" applyFont="1" applyFill="1" applyBorder="1" applyAlignment="1">
      <alignment vertical="center" shrinkToFit="1"/>
      <protection/>
    </xf>
    <xf numFmtId="0" fontId="8" fillId="34" borderId="49" xfId="61" applyFont="1" applyFill="1" applyBorder="1" applyAlignment="1">
      <alignment horizontal="left" shrinkToFit="1"/>
      <protection/>
    </xf>
    <xf numFmtId="0" fontId="26" fillId="0" borderId="10" xfId="0" applyFont="1" applyBorder="1" applyAlignment="1">
      <alignment horizontal="center" vertical="center"/>
    </xf>
    <xf numFmtId="0" fontId="26" fillId="0" borderId="21" xfId="0" applyFont="1" applyBorder="1" applyAlignment="1">
      <alignment horizontal="center" vertical="center"/>
    </xf>
    <xf numFmtId="0" fontId="26" fillId="0" borderId="11" xfId="0" applyFont="1" applyBorder="1" applyAlignment="1">
      <alignment horizontal="center" vertical="center"/>
    </xf>
    <xf numFmtId="0" fontId="64" fillId="0" borderId="0" xfId="0" applyFont="1" applyAlignment="1">
      <alignment horizontal="center" vertical="center"/>
    </xf>
    <xf numFmtId="0" fontId="17" fillId="0" borderId="0" xfId="0" applyFont="1" applyFill="1" applyAlignment="1">
      <alignment horizontal="center" vertical="center"/>
    </xf>
    <xf numFmtId="0" fontId="17" fillId="0" borderId="50" xfId="0" applyFont="1" applyBorder="1" applyAlignment="1">
      <alignment vertical="center"/>
    </xf>
    <xf numFmtId="0" fontId="17" fillId="0" borderId="10" xfId="0" applyFont="1" applyBorder="1" applyAlignment="1">
      <alignment vertical="center"/>
    </xf>
    <xf numFmtId="0" fontId="65" fillId="0" borderId="51" xfId="0" applyFont="1" applyBorder="1" applyAlignment="1">
      <alignment vertical="center"/>
    </xf>
    <xf numFmtId="0" fontId="17" fillId="0" borderId="51" xfId="0" applyFont="1" applyBorder="1" applyAlignment="1">
      <alignment vertical="center"/>
    </xf>
    <xf numFmtId="49" fontId="27" fillId="27" borderId="10" xfId="0" applyNumberFormat="1" applyFont="1" applyFill="1" applyBorder="1" applyAlignment="1">
      <alignment horizontal="center" vertical="center"/>
    </xf>
    <xf numFmtId="49" fontId="27" fillId="27" borderId="21" xfId="0" applyNumberFormat="1" applyFont="1" applyFill="1" applyBorder="1" applyAlignment="1">
      <alignment horizontal="center" vertical="center"/>
    </xf>
    <xf numFmtId="49" fontId="27" fillId="27" borderId="17" xfId="0" applyNumberFormat="1" applyFont="1" applyFill="1" applyBorder="1" applyAlignment="1">
      <alignment horizontal="center" vertical="center"/>
    </xf>
    <xf numFmtId="0" fontId="11" fillId="0" borderId="24" xfId="0" applyFont="1" applyFill="1" applyBorder="1" applyAlignment="1" applyProtection="1">
      <alignment horizontal="center" vertical="center"/>
      <protection/>
    </xf>
    <xf numFmtId="0" fontId="64" fillId="27" borderId="21" xfId="0" applyFont="1" applyFill="1" applyBorder="1" applyAlignment="1" applyProtection="1">
      <alignment horizontal="center" vertical="center" shrinkToFit="1"/>
      <protection/>
    </xf>
    <xf numFmtId="0" fontId="64" fillId="27" borderId="17" xfId="0" applyFont="1" applyFill="1" applyBorder="1" applyAlignment="1" applyProtection="1">
      <alignment horizontal="center" vertical="center" shrinkToFit="1"/>
      <protection/>
    </xf>
    <xf numFmtId="0" fontId="64" fillId="5" borderId="10" xfId="0" applyFont="1" applyFill="1" applyBorder="1" applyAlignment="1">
      <alignment horizontal="center" vertical="center"/>
    </xf>
    <xf numFmtId="0" fontId="19" fillId="0" borderId="51" xfId="0" applyFont="1" applyBorder="1" applyAlignment="1">
      <alignment horizontal="center" vertical="center" wrapText="1"/>
    </xf>
    <xf numFmtId="0" fontId="19" fillId="3" borderId="15" xfId="0" applyFont="1" applyFill="1" applyBorder="1" applyAlignment="1">
      <alignment horizontal="center" vertical="center" wrapText="1"/>
    </xf>
    <xf numFmtId="0" fontId="28" fillId="0" borderId="0" xfId="0" applyFont="1" applyAlignment="1">
      <alignment horizontal="left" vertical="center"/>
    </xf>
    <xf numFmtId="0" fontId="23" fillId="33" borderId="52" xfId="0" applyFont="1" applyFill="1" applyBorder="1" applyAlignment="1">
      <alignment vertical="center" wrapText="1"/>
    </xf>
    <xf numFmtId="0" fontId="64" fillId="5" borderId="14" xfId="0" applyFont="1" applyFill="1" applyBorder="1" applyAlignment="1">
      <alignment vertical="center"/>
    </xf>
    <xf numFmtId="0" fontId="64" fillId="5" borderId="14" xfId="0" applyFont="1" applyFill="1" applyBorder="1" applyAlignment="1">
      <alignment horizontal="center" vertical="center"/>
    </xf>
    <xf numFmtId="0" fontId="64" fillId="5" borderId="14" xfId="0" applyFont="1" applyFill="1" applyBorder="1" applyAlignment="1" applyProtection="1">
      <alignment horizontal="center" vertical="center"/>
      <protection/>
    </xf>
    <xf numFmtId="0" fontId="64" fillId="5" borderId="15" xfId="0" applyFont="1" applyFill="1" applyBorder="1" applyAlignment="1" applyProtection="1">
      <alignment horizontal="center" vertical="center"/>
      <protection/>
    </xf>
    <xf numFmtId="0" fontId="30" fillId="0" borderId="0" xfId="0" applyFont="1" applyAlignment="1">
      <alignment vertical="center"/>
    </xf>
    <xf numFmtId="0" fontId="30" fillId="35" borderId="0" xfId="0" applyFont="1" applyFill="1" applyAlignment="1">
      <alignment vertical="center"/>
    </xf>
    <xf numFmtId="0" fontId="30" fillId="0" borderId="0" xfId="0" applyFont="1" applyFill="1" applyAlignment="1">
      <alignment horizontal="left" vertical="center"/>
    </xf>
    <xf numFmtId="0" fontId="66" fillId="36" borderId="0" xfId="0" applyFont="1" applyFill="1" applyAlignment="1">
      <alignment horizontal="center" vertical="center"/>
    </xf>
    <xf numFmtId="0" fontId="30" fillId="0" borderId="0" xfId="0" applyFont="1" applyFill="1" applyAlignment="1">
      <alignment vertical="center"/>
    </xf>
    <xf numFmtId="0" fontId="30" fillId="0" borderId="0" xfId="0" applyFont="1" applyFill="1" applyAlignment="1">
      <alignment vertical="center"/>
    </xf>
    <xf numFmtId="0" fontId="67" fillId="36" borderId="0" xfId="0" applyFont="1" applyFill="1" applyAlignment="1">
      <alignment horizontal="left" vertical="center"/>
    </xf>
    <xf numFmtId="0" fontId="68" fillId="0" borderId="0" xfId="0" applyFont="1" applyAlignment="1">
      <alignment vertical="center"/>
    </xf>
    <xf numFmtId="0" fontId="65" fillId="0" borderId="0" xfId="0" applyFont="1" applyAlignment="1">
      <alignment vertical="center"/>
    </xf>
    <xf numFmtId="0" fontId="64" fillId="0" borderId="0" xfId="0" applyFont="1" applyAlignment="1">
      <alignment horizontal="center" vertical="center"/>
    </xf>
    <xf numFmtId="0" fontId="33"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9" fillId="33" borderId="18" xfId="0" applyFont="1" applyFill="1" applyBorder="1" applyAlignment="1" applyProtection="1">
      <alignment horizontal="center" vertical="center" wrapText="1"/>
      <protection/>
    </xf>
    <xf numFmtId="0" fontId="9" fillId="33" borderId="55" xfId="0" applyFont="1" applyFill="1" applyBorder="1" applyAlignment="1" applyProtection="1">
      <alignment horizontal="center" vertical="center" wrapText="1"/>
      <protection/>
    </xf>
    <xf numFmtId="0" fontId="9" fillId="0" borderId="0" xfId="0" applyFont="1" applyFill="1" applyBorder="1" applyAlignment="1">
      <alignment horizontal="center" vertical="center" wrapText="1"/>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xf>
    <xf numFmtId="0" fontId="13"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locked="0"/>
    </xf>
    <xf numFmtId="0" fontId="64" fillId="27" borderId="56" xfId="0" applyFont="1" applyFill="1" applyBorder="1" applyAlignment="1" applyProtection="1">
      <alignment horizontal="center" vertical="center" shrinkToFit="1"/>
      <protection/>
    </xf>
    <xf numFmtId="0" fontId="64" fillId="33" borderId="51" xfId="0" applyFont="1" applyFill="1" applyBorder="1" applyAlignment="1" applyProtection="1">
      <alignment vertical="center"/>
      <protection locked="0"/>
    </xf>
    <xf numFmtId="0" fontId="17" fillId="33" borderId="10" xfId="0" applyFont="1" applyFill="1" applyBorder="1" applyAlignment="1" applyProtection="1">
      <alignment horizontal="center" vertical="center" shrinkToFit="1"/>
      <protection locked="0"/>
    </xf>
    <xf numFmtId="0" fontId="69" fillId="0" borderId="0" xfId="0" applyFont="1" applyAlignment="1">
      <alignment vertical="center"/>
    </xf>
    <xf numFmtId="0" fontId="17" fillId="33" borderId="51" xfId="0" applyFont="1" applyFill="1" applyBorder="1" applyAlignment="1" applyProtection="1">
      <alignment horizontal="center" vertical="center" shrinkToFit="1"/>
      <protection locked="0"/>
    </xf>
    <xf numFmtId="0" fontId="17" fillId="33" borderId="11" xfId="0" applyFont="1" applyFill="1" applyBorder="1" applyAlignment="1" applyProtection="1">
      <alignment horizontal="center" vertical="center" shrinkToFit="1"/>
      <protection locked="0"/>
    </xf>
    <xf numFmtId="0" fontId="0" fillId="0" borderId="0" xfId="0" applyFont="1" applyAlignment="1">
      <alignment vertical="center"/>
    </xf>
    <xf numFmtId="0" fontId="34" fillId="0" borderId="0" xfId="0" applyNumberFormat="1" applyFont="1" applyFill="1" applyAlignment="1">
      <alignment vertical="center" wrapText="1" shrinkToFit="1"/>
    </xf>
    <xf numFmtId="0" fontId="31" fillId="35" borderId="0" xfId="0" applyFont="1" applyFill="1" applyAlignment="1">
      <alignment horizontal="left" vertical="center"/>
    </xf>
    <xf numFmtId="0" fontId="30" fillId="31" borderId="0" xfId="0" applyFont="1" applyFill="1" applyAlignment="1">
      <alignment horizontal="left" vertical="center"/>
    </xf>
    <xf numFmtId="0" fontId="64" fillId="0" borderId="57" xfId="0" applyFont="1" applyBorder="1" applyAlignment="1">
      <alignment horizontal="center" vertical="center" wrapText="1"/>
    </xf>
    <xf numFmtId="0" fontId="64" fillId="0" borderId="58" xfId="0" applyFont="1" applyBorder="1" applyAlignment="1">
      <alignment horizontal="center" vertical="center" wrapText="1"/>
    </xf>
    <xf numFmtId="0" fontId="64" fillId="33" borderId="10" xfId="0" applyFont="1" applyFill="1" applyBorder="1" applyAlignment="1" applyProtection="1">
      <alignment horizontal="center" vertical="center" shrinkToFit="1"/>
      <protection locked="0"/>
    </xf>
    <xf numFmtId="0" fontId="64" fillId="0" borderId="59" xfId="0" applyFont="1" applyBorder="1" applyAlignment="1">
      <alignment horizontal="center" vertical="center" wrapText="1"/>
    </xf>
    <xf numFmtId="0" fontId="64" fillId="33" borderId="51" xfId="0" applyFont="1" applyFill="1" applyBorder="1" applyAlignment="1" applyProtection="1">
      <alignment horizontal="center" vertical="center" shrinkToFit="1"/>
      <protection locked="0"/>
    </xf>
    <xf numFmtId="0" fontId="64" fillId="0" borderId="16" xfId="0" applyFont="1" applyBorder="1" applyAlignment="1">
      <alignment horizontal="center" vertical="center" wrapText="1"/>
    </xf>
    <xf numFmtId="0" fontId="64" fillId="0" borderId="60" xfId="0" applyFont="1" applyBorder="1" applyAlignment="1">
      <alignment horizontal="center" vertical="center" wrapText="1"/>
    </xf>
    <xf numFmtId="0" fontId="64" fillId="33" borderId="11" xfId="0" applyFont="1" applyFill="1" applyBorder="1" applyAlignment="1" applyProtection="1">
      <alignment horizontal="center" vertical="center" shrinkToFit="1"/>
      <protection locked="0"/>
    </xf>
    <xf numFmtId="0" fontId="64" fillId="0" borderId="13"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1" xfId="0" applyFont="1" applyBorder="1" applyAlignment="1">
      <alignment horizontal="center" vertical="center"/>
    </xf>
    <xf numFmtId="0" fontId="64" fillId="0" borderId="14" xfId="0" applyFont="1" applyBorder="1" applyAlignment="1">
      <alignment horizontal="center" vertical="center"/>
    </xf>
    <xf numFmtId="49" fontId="64" fillId="33" borderId="61" xfId="0" applyNumberFormat="1" applyFont="1" applyFill="1" applyBorder="1" applyAlignment="1" applyProtection="1">
      <alignment horizontal="center" vertical="center"/>
      <protection locked="0"/>
    </xf>
    <xf numFmtId="49" fontId="64" fillId="33" borderId="62" xfId="0" applyNumberFormat="1" applyFont="1" applyFill="1" applyBorder="1" applyAlignment="1" applyProtection="1">
      <alignment horizontal="center" vertical="center"/>
      <protection locked="0"/>
    </xf>
    <xf numFmtId="0" fontId="64" fillId="0" borderId="11" xfId="0" applyFont="1" applyFill="1" applyBorder="1" applyAlignment="1">
      <alignment horizontal="center" vertical="center" wrapText="1"/>
    </xf>
    <xf numFmtId="0" fontId="64" fillId="0" borderId="11" xfId="0" applyFont="1" applyFill="1" applyBorder="1" applyAlignment="1">
      <alignment horizontal="center" vertical="center"/>
    </xf>
    <xf numFmtId="0" fontId="64" fillId="0" borderId="17" xfId="0" applyFont="1" applyFill="1" applyBorder="1" applyAlignment="1">
      <alignment horizontal="center" vertical="center"/>
    </xf>
    <xf numFmtId="49" fontId="64" fillId="33" borderId="63" xfId="0" applyNumberFormat="1" applyFont="1" applyFill="1" applyBorder="1" applyAlignment="1" applyProtection="1">
      <alignment horizontal="left" vertical="center"/>
      <protection locked="0"/>
    </xf>
    <xf numFmtId="49" fontId="64" fillId="33" borderId="64" xfId="0" applyNumberFormat="1" applyFont="1" applyFill="1" applyBorder="1" applyAlignment="1" applyProtection="1">
      <alignment horizontal="left" vertical="center"/>
      <protection locked="0"/>
    </xf>
    <xf numFmtId="49" fontId="64" fillId="33" borderId="62" xfId="0" applyNumberFormat="1" applyFont="1" applyFill="1" applyBorder="1" applyAlignment="1" applyProtection="1">
      <alignment horizontal="left" vertical="center"/>
      <protection locked="0"/>
    </xf>
    <xf numFmtId="49" fontId="64" fillId="33" borderId="11" xfId="0" applyNumberFormat="1" applyFont="1" applyFill="1" applyBorder="1" applyAlignment="1" applyProtection="1">
      <alignment horizontal="left" vertical="center"/>
      <protection locked="0"/>
    </xf>
    <xf numFmtId="49" fontId="64" fillId="33" borderId="17" xfId="0" applyNumberFormat="1" applyFont="1" applyFill="1" applyBorder="1" applyAlignment="1" applyProtection="1">
      <alignment horizontal="left" vertical="center"/>
      <protection locked="0"/>
    </xf>
    <xf numFmtId="49" fontId="64" fillId="33" borderId="61" xfId="0" applyNumberFormat="1" applyFont="1" applyFill="1" applyBorder="1" applyAlignment="1" applyProtection="1">
      <alignment horizontal="left" vertical="center"/>
      <protection locked="0"/>
    </xf>
    <xf numFmtId="49" fontId="64" fillId="33" borderId="49" xfId="0" applyNumberFormat="1" applyFont="1" applyFill="1" applyBorder="1" applyAlignment="1" applyProtection="1">
      <alignment horizontal="left" vertical="center"/>
      <protection locked="0"/>
    </xf>
    <xf numFmtId="0" fontId="64" fillId="0" borderId="61" xfId="0" applyNumberFormat="1" applyFont="1" applyFill="1" applyBorder="1" applyAlignment="1" applyProtection="1">
      <alignment horizontal="center" vertical="center"/>
      <protection/>
    </xf>
    <xf numFmtId="0" fontId="64" fillId="0" borderId="49" xfId="0" applyNumberFormat="1" applyFont="1" applyFill="1" applyBorder="1" applyAlignment="1" applyProtection="1">
      <alignment horizontal="center" vertical="center"/>
      <protection/>
    </xf>
    <xf numFmtId="49" fontId="64" fillId="33" borderId="65" xfId="0" applyNumberFormat="1" applyFont="1" applyFill="1" applyBorder="1" applyAlignment="1" applyProtection="1">
      <alignment horizontal="center" vertical="center"/>
      <protection locked="0"/>
    </xf>
    <xf numFmtId="49" fontId="64" fillId="33" borderId="23" xfId="0" applyNumberFormat="1" applyFont="1" applyFill="1" applyBorder="1" applyAlignment="1" applyProtection="1">
      <alignment horizontal="center" vertical="center"/>
      <protection locked="0"/>
    </xf>
    <xf numFmtId="0" fontId="64" fillId="0" borderId="13" xfId="0" applyFont="1" applyBorder="1" applyAlignment="1">
      <alignment horizontal="center" vertical="center"/>
    </xf>
    <xf numFmtId="0" fontId="64" fillId="0" borderId="16" xfId="0" applyFont="1" applyBorder="1" applyAlignment="1">
      <alignment horizontal="center" vertical="center"/>
    </xf>
    <xf numFmtId="0" fontId="64" fillId="0" borderId="0" xfId="0" applyFont="1" applyAlignment="1">
      <alignment horizontal="center" vertical="center"/>
    </xf>
    <xf numFmtId="0" fontId="11" fillId="0" borderId="13" xfId="0" applyFont="1" applyBorder="1" applyAlignment="1">
      <alignment horizontal="center" vertical="center" wrapText="1"/>
    </xf>
    <xf numFmtId="0" fontId="11" fillId="0" borderId="15" xfId="0" applyFont="1" applyBorder="1" applyAlignment="1">
      <alignment horizontal="center" vertical="center"/>
    </xf>
    <xf numFmtId="0" fontId="70" fillId="0" borderId="66" xfId="0" applyFont="1" applyFill="1" applyBorder="1" applyAlignment="1">
      <alignment horizontal="center" vertical="center"/>
    </xf>
    <xf numFmtId="0" fontId="64" fillId="0" borderId="67" xfId="0" applyFont="1" applyFill="1" applyBorder="1" applyAlignment="1" applyProtection="1">
      <alignment horizontal="center" vertical="center" wrapText="1"/>
      <protection/>
    </xf>
    <xf numFmtId="0" fontId="64" fillId="0" borderId="68" xfId="0" applyFont="1" applyFill="1" applyBorder="1" applyAlignment="1" applyProtection="1">
      <alignment horizontal="center" vertical="center"/>
      <protection/>
    </xf>
    <xf numFmtId="0" fontId="64" fillId="0" borderId="67" xfId="0" applyFont="1" applyFill="1" applyBorder="1" applyAlignment="1">
      <alignment horizontal="center" vertical="center" wrapText="1"/>
    </xf>
    <xf numFmtId="0" fontId="64" fillId="0" borderId="69" xfId="0" applyFont="1" applyFill="1" applyBorder="1" applyAlignment="1">
      <alignment horizontal="center" vertical="center"/>
    </xf>
    <xf numFmtId="0" fontId="64" fillId="0" borderId="68" xfId="0" applyFont="1" applyFill="1" applyBorder="1" applyAlignment="1" applyProtection="1">
      <alignment horizontal="center" vertical="center" wrapText="1"/>
      <protection/>
    </xf>
    <xf numFmtId="0" fontId="64" fillId="0" borderId="70" xfId="0" applyFont="1" applyFill="1" applyBorder="1" applyAlignment="1" applyProtection="1">
      <alignment horizontal="center" vertical="center"/>
      <protection/>
    </xf>
    <xf numFmtId="0" fontId="64" fillId="0" borderId="15" xfId="0" applyFont="1" applyBorder="1" applyAlignment="1">
      <alignment horizontal="center" vertical="center"/>
    </xf>
    <xf numFmtId="0" fontId="64" fillId="33" borderId="50" xfId="0" applyFont="1" applyFill="1" applyBorder="1" applyAlignment="1" applyProtection="1">
      <alignment horizontal="center" vertical="center" shrinkToFit="1"/>
      <protection locked="0"/>
    </xf>
    <xf numFmtId="0" fontId="64" fillId="33" borderId="71" xfId="0" applyFont="1" applyFill="1" applyBorder="1" applyAlignment="1" applyProtection="1">
      <alignment horizontal="center" vertical="center" shrinkToFit="1"/>
      <protection locked="0"/>
    </xf>
    <xf numFmtId="0" fontId="64" fillId="5" borderId="13" xfId="0" applyFont="1" applyFill="1" applyBorder="1" applyAlignment="1">
      <alignment horizontal="center" vertical="center"/>
    </xf>
    <xf numFmtId="0" fontId="64" fillId="5" borderId="20"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0" xfId="0" applyFont="1" applyFill="1" applyBorder="1" applyAlignment="1">
      <alignment horizontal="center" vertical="center"/>
    </xf>
    <xf numFmtId="0" fontId="64" fillId="5" borderId="14" xfId="0" applyFont="1" applyFill="1" applyBorder="1" applyAlignment="1">
      <alignment horizontal="center" vertical="center"/>
    </xf>
    <xf numFmtId="0" fontId="64" fillId="5" borderId="10"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72" xfId="0" applyFont="1" applyBorder="1" applyAlignment="1">
      <alignment horizontal="center" vertical="center"/>
    </xf>
    <xf numFmtId="0" fontId="64" fillId="0" borderId="71" xfId="0" applyFont="1" applyBorder="1" applyAlignment="1">
      <alignment horizontal="center" vertical="center"/>
    </xf>
    <xf numFmtId="0" fontId="64" fillId="5" borderId="72" xfId="0" applyFont="1" applyFill="1" applyBorder="1" applyAlignment="1">
      <alignment horizontal="center" vertical="center"/>
    </xf>
    <xf numFmtId="0" fontId="64" fillId="5" borderId="51" xfId="0" applyFont="1" applyFill="1" applyBorder="1" applyAlignment="1">
      <alignment horizontal="center" vertical="center"/>
    </xf>
    <xf numFmtId="0" fontId="64" fillId="33" borderId="61" xfId="0" applyNumberFormat="1" applyFont="1" applyFill="1" applyBorder="1" applyAlignment="1" applyProtection="1">
      <alignment horizontal="center" vertical="center"/>
      <protection locked="0"/>
    </xf>
    <xf numFmtId="0" fontId="64" fillId="33" borderId="64" xfId="0" applyNumberFormat="1" applyFont="1" applyFill="1" applyBorder="1" applyAlignment="1" applyProtection="1">
      <alignment horizontal="center" vertical="center"/>
      <protection locked="0"/>
    </xf>
    <xf numFmtId="0" fontId="64" fillId="0" borderId="20" xfId="0" applyFont="1" applyBorder="1" applyAlignment="1">
      <alignment horizontal="center" vertical="center" wrapText="1"/>
    </xf>
    <xf numFmtId="0" fontId="64" fillId="33" borderId="72" xfId="0" applyFont="1" applyFill="1" applyBorder="1" applyAlignment="1" applyProtection="1">
      <alignment horizontal="center" vertical="center" shrinkToFit="1"/>
      <protection locked="0"/>
    </xf>
    <xf numFmtId="0" fontId="9" fillId="37" borderId="73" xfId="0" applyFont="1" applyFill="1" applyBorder="1" applyAlignment="1">
      <alignment vertical="top" wrapText="1"/>
    </xf>
    <xf numFmtId="0" fontId="9" fillId="37" borderId="28" xfId="0" applyFont="1" applyFill="1" applyBorder="1" applyAlignment="1">
      <alignment vertical="top" wrapText="1"/>
    </xf>
    <xf numFmtId="0" fontId="9" fillId="37" borderId="74" xfId="0" applyFont="1" applyFill="1" applyBorder="1" applyAlignment="1">
      <alignment vertical="top" wrapText="1"/>
    </xf>
    <xf numFmtId="0" fontId="9" fillId="37" borderId="75" xfId="0" applyFont="1" applyFill="1" applyBorder="1" applyAlignment="1">
      <alignment vertical="top" wrapText="1"/>
    </xf>
    <xf numFmtId="0" fontId="9" fillId="37" borderId="0" xfId="0" applyFont="1" applyFill="1" applyBorder="1" applyAlignment="1">
      <alignment vertical="top" wrapText="1"/>
    </xf>
    <xf numFmtId="0" fontId="9" fillId="37" borderId="76" xfId="0" applyFont="1" applyFill="1" applyBorder="1" applyAlignment="1">
      <alignment vertical="top" wrapText="1"/>
    </xf>
    <xf numFmtId="0" fontId="9" fillId="37" borderId="77" xfId="0" applyFont="1" applyFill="1" applyBorder="1" applyAlignment="1">
      <alignment vertical="top" wrapText="1"/>
    </xf>
    <xf numFmtId="0" fontId="9" fillId="37" borderId="78" xfId="0" applyFont="1" applyFill="1" applyBorder="1" applyAlignment="1">
      <alignment vertical="top" wrapText="1"/>
    </xf>
    <xf numFmtId="0" fontId="9" fillId="37" borderId="79" xfId="0" applyFont="1" applyFill="1" applyBorder="1" applyAlignment="1">
      <alignment vertical="top" wrapText="1"/>
    </xf>
    <xf numFmtId="0" fontId="64" fillId="0" borderId="0" xfId="0" applyFont="1" applyAlignment="1">
      <alignment horizontal="right" vertical="center"/>
    </xf>
    <xf numFmtId="0" fontId="9" fillId="37" borderId="73" xfId="0" applyFont="1" applyFill="1" applyBorder="1" applyAlignment="1">
      <alignment horizontal="left" vertical="top" wrapText="1"/>
    </xf>
    <xf numFmtId="0" fontId="9" fillId="37" borderId="28" xfId="0" applyFont="1" applyFill="1" applyBorder="1" applyAlignment="1">
      <alignment horizontal="left" vertical="top" wrapText="1"/>
    </xf>
    <xf numFmtId="0" fontId="9" fillId="37" borderId="74" xfId="0" applyFont="1" applyFill="1" applyBorder="1" applyAlignment="1">
      <alignment horizontal="left" vertical="top" wrapText="1"/>
    </xf>
    <xf numFmtId="0" fontId="9" fillId="37" borderId="75" xfId="0" applyFont="1" applyFill="1" applyBorder="1" applyAlignment="1">
      <alignment horizontal="left" vertical="top" wrapText="1"/>
    </xf>
    <xf numFmtId="0" fontId="9" fillId="37" borderId="0" xfId="0" applyFont="1" applyFill="1" applyBorder="1" applyAlignment="1">
      <alignment horizontal="left" vertical="top" wrapText="1"/>
    </xf>
    <xf numFmtId="0" fontId="9" fillId="37" borderId="76" xfId="0" applyFont="1" applyFill="1" applyBorder="1" applyAlignment="1">
      <alignment horizontal="left" vertical="top" wrapText="1"/>
    </xf>
    <xf numFmtId="0" fontId="9" fillId="37" borderId="77" xfId="0" applyFont="1" applyFill="1" applyBorder="1" applyAlignment="1">
      <alignment horizontal="left" vertical="top" wrapText="1"/>
    </xf>
    <xf numFmtId="0" fontId="9" fillId="37" borderId="78" xfId="0" applyFont="1" applyFill="1" applyBorder="1" applyAlignment="1">
      <alignment horizontal="left" vertical="top" wrapText="1"/>
    </xf>
    <xf numFmtId="0" fontId="9" fillId="37" borderId="79"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50">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ill>
        <patternFill>
          <bgColor indexed="27"/>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CC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CC0000"/>
        </patternFill>
      </fill>
    </dxf>
    <dxf>
      <fill>
        <patternFill>
          <bgColor rgb="FFCC0000"/>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ont>
        <b/>
        <i val="0"/>
        <color rgb="FFFF0000"/>
      </font>
      <fill>
        <patternFill patternType="none">
          <bgColor indexed="65"/>
        </patternFill>
      </fill>
    </dxf>
    <dxf>
      <font>
        <b/>
        <i val="0"/>
        <color rgb="FFFF0000"/>
      </font>
      <fill>
        <patternFill patternType="none">
          <bgColor indexed="65"/>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27"/>
        </patternFill>
      </fill>
    </dxf>
    <dxf>
      <fill>
        <patternFill>
          <bgColor rgb="FFFFCCFF"/>
        </patternFill>
      </fill>
    </dxf>
    <dxf>
      <fill>
        <patternFill>
          <bgColor rgb="FFFF0000"/>
        </patternFill>
      </fill>
    </dxf>
    <dxf>
      <font>
        <color indexed="9"/>
      </font>
      <fill>
        <patternFill>
          <bgColor indexed="10"/>
        </patternFill>
      </fill>
    </dxf>
    <dxf>
      <fill>
        <patternFill>
          <bgColor rgb="FFCC0000"/>
        </patternFill>
      </fill>
    </dxf>
    <dxf>
      <fill>
        <patternFill>
          <bgColor indexed="10"/>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27"/>
        </patternFill>
      </fill>
    </dxf>
    <dxf>
      <fill>
        <patternFill>
          <bgColor rgb="FFFFCCFF"/>
        </patternFill>
      </fill>
    </dxf>
    <dxf>
      <font>
        <b/>
        <i val="0"/>
      </font>
      <fill>
        <patternFill>
          <bgColor rgb="FFFF0000"/>
        </patternFill>
      </fill>
      <border/>
    </dxf>
    <dxf>
      <font>
        <b/>
        <i val="0"/>
      </font>
      <fill>
        <patternFill>
          <bgColor rgb="FFFFFF00"/>
        </patternFill>
      </fill>
      <border/>
    </dxf>
    <dxf>
      <font>
        <color rgb="FFFFFFFF"/>
      </font>
      <fill>
        <patternFill>
          <bgColor rgb="FFDD0806"/>
        </patternFill>
      </fill>
      <border/>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F81"/>
  <sheetViews>
    <sheetView showGridLines="0" tabSelected="1" zoomScale="150" zoomScaleNormal="150" workbookViewId="0" topLeftCell="A1">
      <selection activeCell="B27" sqref="B27"/>
    </sheetView>
  </sheetViews>
  <sheetFormatPr defaultColWidth="9.140625" defaultRowHeight="15"/>
  <cols>
    <col min="1" max="1" width="3.8515625" style="133" customWidth="1"/>
    <col min="2" max="3" width="4.421875" style="133" customWidth="1"/>
    <col min="4" max="4" width="97.7109375" style="133" customWidth="1"/>
    <col min="5" max="6" width="4.421875" style="133" customWidth="1"/>
    <col min="7" max="7" width="3.00390625" style="1" customWidth="1"/>
    <col min="8" max="16384" width="9.00390625" style="1" customWidth="1"/>
  </cols>
  <sheetData>
    <row r="1" spans="2:6" ht="21">
      <c r="B1" s="162" t="s">
        <v>238</v>
      </c>
      <c r="C1" s="162"/>
      <c r="D1" s="162"/>
      <c r="E1" s="162"/>
      <c r="F1" s="134"/>
    </row>
    <row r="2" spans="2:6" ht="24">
      <c r="B2" s="135"/>
      <c r="C2" s="135"/>
      <c r="D2" s="136" t="s">
        <v>224</v>
      </c>
      <c r="E2" s="135"/>
      <c r="F2" s="135"/>
    </row>
    <row r="3" spans="1:6" s="46" customFormat="1" ht="24">
      <c r="A3" s="137"/>
      <c r="B3" s="135"/>
      <c r="C3" s="135"/>
      <c r="D3" s="136" t="s">
        <v>239</v>
      </c>
      <c r="E3" s="135"/>
      <c r="F3" s="135"/>
    </row>
    <row r="4" spans="1:6" s="46" customFormat="1" ht="24">
      <c r="A4" s="137"/>
      <c r="B4" s="135"/>
      <c r="C4" s="135"/>
      <c r="D4" s="136" t="s">
        <v>225</v>
      </c>
      <c r="E4" s="135"/>
      <c r="F4" s="135"/>
    </row>
    <row r="5" spans="1:6" s="46" customFormat="1" ht="24">
      <c r="A5" s="137"/>
      <c r="B5" s="135"/>
      <c r="C5" s="135"/>
      <c r="D5" s="136" t="s">
        <v>310</v>
      </c>
      <c r="E5" s="135"/>
      <c r="F5" s="135"/>
    </row>
    <row r="6" spans="3:6" ht="15.75">
      <c r="C6" s="163" t="s">
        <v>240</v>
      </c>
      <c r="D6" s="163"/>
      <c r="E6" s="163"/>
      <c r="F6" s="138"/>
    </row>
    <row r="7" ht="15.75">
      <c r="D7" s="133" t="s">
        <v>90</v>
      </c>
    </row>
    <row r="8" ht="15.75">
      <c r="D8" s="133" t="s">
        <v>91</v>
      </c>
    </row>
    <row r="9" ht="15.75">
      <c r="D9" s="133" t="s">
        <v>92</v>
      </c>
    </row>
    <row r="10" spans="3:6" ht="15.75">
      <c r="C10" s="163" t="s">
        <v>241</v>
      </c>
      <c r="D10" s="163"/>
      <c r="E10" s="163"/>
      <c r="F10" s="138"/>
    </row>
    <row r="11" spans="1:6" s="46" customFormat="1" ht="15.75">
      <c r="A11" s="137"/>
      <c r="B11" s="137"/>
      <c r="C11" s="135"/>
      <c r="D11" s="139" t="s">
        <v>242</v>
      </c>
      <c r="E11" s="135"/>
      <c r="F11" s="138"/>
    </row>
    <row r="12" ht="15.75">
      <c r="D12" s="133" t="s">
        <v>243</v>
      </c>
    </row>
    <row r="13" ht="15.75">
      <c r="D13" s="24" t="s">
        <v>244</v>
      </c>
    </row>
    <row r="14" s="24" customFormat="1" ht="15.75">
      <c r="D14" s="24" t="s">
        <v>245</v>
      </c>
    </row>
    <row r="15" ht="15.75">
      <c r="D15" s="133" t="s">
        <v>246</v>
      </c>
    </row>
    <row r="16" s="24" customFormat="1" ht="15.75"/>
    <row r="17" s="24" customFormat="1" ht="15.75">
      <c r="C17" s="140" t="s">
        <v>247</v>
      </c>
    </row>
    <row r="18" ht="15.75">
      <c r="D18" s="141" t="s">
        <v>311</v>
      </c>
    </row>
    <row r="19" ht="15.75">
      <c r="D19" s="141" t="s">
        <v>312</v>
      </c>
    </row>
    <row r="20" ht="15.75">
      <c r="D20" s="141"/>
    </row>
    <row r="21" s="24" customFormat="1" ht="15.75">
      <c r="C21" s="140" t="s">
        <v>248</v>
      </c>
    </row>
    <row r="22" ht="15.75">
      <c r="D22" s="24" t="s">
        <v>249</v>
      </c>
    </row>
    <row r="23" ht="15.75">
      <c r="D23" s="141" t="s">
        <v>314</v>
      </c>
    </row>
    <row r="24" ht="15.75">
      <c r="D24" s="24" t="s">
        <v>250</v>
      </c>
    </row>
    <row r="25" ht="15.75">
      <c r="D25" s="24" t="s">
        <v>228</v>
      </c>
    </row>
    <row r="26" ht="15.75">
      <c r="D26" s="24" t="s">
        <v>251</v>
      </c>
    </row>
    <row r="27" ht="15.75">
      <c r="D27" s="24" t="s">
        <v>252</v>
      </c>
    </row>
    <row r="28" ht="15.75">
      <c r="D28" s="141" t="s">
        <v>253</v>
      </c>
    </row>
    <row r="29" ht="15.75">
      <c r="D29" s="24" t="s">
        <v>254</v>
      </c>
    </row>
    <row r="30" ht="15.75">
      <c r="D30" s="141" t="s">
        <v>295</v>
      </c>
    </row>
    <row r="31" ht="15.75">
      <c r="D31" s="24" t="s">
        <v>255</v>
      </c>
    </row>
    <row r="32" ht="15.75">
      <c r="D32" s="24" t="s">
        <v>256</v>
      </c>
    </row>
    <row r="33" s="24" customFormat="1" ht="15.75">
      <c r="D33" s="24" t="s">
        <v>257</v>
      </c>
    </row>
    <row r="34" ht="15.75">
      <c r="D34" s="141" t="s">
        <v>296</v>
      </c>
    </row>
    <row r="35" ht="15.75">
      <c r="D35" s="141" t="s">
        <v>295</v>
      </c>
    </row>
    <row r="36" ht="15.75">
      <c r="D36" s="141" t="s">
        <v>258</v>
      </c>
    </row>
    <row r="37" s="24" customFormat="1" ht="15.75">
      <c r="D37" s="24" t="s">
        <v>259</v>
      </c>
    </row>
    <row r="38" ht="15.75">
      <c r="D38" s="24" t="s">
        <v>260</v>
      </c>
    </row>
    <row r="39" ht="15.75">
      <c r="D39" s="141" t="s">
        <v>261</v>
      </c>
    </row>
    <row r="40" s="24" customFormat="1" ht="15.75">
      <c r="D40" s="24" t="s">
        <v>262</v>
      </c>
    </row>
    <row r="41" s="24" customFormat="1" ht="15.75">
      <c r="D41" s="24" t="s">
        <v>263</v>
      </c>
    </row>
    <row r="42" s="24" customFormat="1" ht="15.75">
      <c r="D42" s="24" t="s">
        <v>231</v>
      </c>
    </row>
    <row r="43" s="24" customFormat="1" ht="15.75">
      <c r="D43" s="24" t="s">
        <v>264</v>
      </c>
    </row>
    <row r="44" ht="15.75">
      <c r="D44" s="24" t="s">
        <v>297</v>
      </c>
    </row>
    <row r="45" ht="15.75">
      <c r="D45" s="24" t="s">
        <v>265</v>
      </c>
    </row>
    <row r="46" ht="15.75">
      <c r="D46" s="24"/>
    </row>
    <row r="47" s="24" customFormat="1" ht="15.75">
      <c r="C47" s="140" t="s">
        <v>266</v>
      </c>
    </row>
    <row r="48" s="24" customFormat="1" ht="15.75">
      <c r="D48" s="24" t="s">
        <v>301</v>
      </c>
    </row>
    <row r="49" s="24" customFormat="1" ht="15.75">
      <c r="D49" s="24" t="s">
        <v>302</v>
      </c>
    </row>
    <row r="50" s="24" customFormat="1" ht="15.75">
      <c r="D50" s="24" t="s">
        <v>267</v>
      </c>
    </row>
    <row r="51" ht="15.75">
      <c r="D51" s="24" t="s">
        <v>303</v>
      </c>
    </row>
    <row r="52" ht="15.75">
      <c r="D52" s="141" t="s">
        <v>295</v>
      </c>
    </row>
    <row r="53" ht="15.75">
      <c r="D53" s="24" t="s">
        <v>255</v>
      </c>
    </row>
    <row r="54" s="24" customFormat="1" ht="15.75">
      <c r="D54" s="24" t="s">
        <v>304</v>
      </c>
    </row>
    <row r="55" ht="15.75">
      <c r="D55" s="24" t="s">
        <v>305</v>
      </c>
    </row>
    <row r="56" ht="15.75">
      <c r="D56" s="141" t="s">
        <v>268</v>
      </c>
    </row>
    <row r="57" ht="15.75">
      <c r="D57" s="141" t="s">
        <v>296</v>
      </c>
    </row>
    <row r="58" ht="15.75">
      <c r="D58" s="141" t="s">
        <v>295</v>
      </c>
    </row>
    <row r="59" ht="15.75">
      <c r="D59" s="24" t="s">
        <v>306</v>
      </c>
    </row>
    <row r="60" ht="15.75">
      <c r="D60" s="24"/>
    </row>
    <row r="61" spans="3:6" ht="15.75">
      <c r="C61" s="163" t="s">
        <v>269</v>
      </c>
      <c r="D61" s="163"/>
      <c r="E61" s="163"/>
      <c r="F61" s="138"/>
    </row>
    <row r="62" ht="15.75">
      <c r="D62" s="133" t="s">
        <v>189</v>
      </c>
    </row>
    <row r="63" ht="15.75">
      <c r="D63" s="133" t="s">
        <v>190</v>
      </c>
    </row>
    <row r="64" ht="15.75">
      <c r="D64" s="133" t="s">
        <v>191</v>
      </c>
    </row>
    <row r="65" ht="15.75">
      <c r="D65" s="141" t="s">
        <v>192</v>
      </c>
    </row>
    <row r="66" ht="15.75">
      <c r="D66" s="141" t="s">
        <v>226</v>
      </c>
    </row>
    <row r="67" ht="15.75">
      <c r="D67" s="133" t="s">
        <v>143</v>
      </c>
    </row>
    <row r="68" spans="3:4" ht="15.75">
      <c r="C68" s="133" t="s">
        <v>270</v>
      </c>
      <c r="D68" s="133" t="s">
        <v>144</v>
      </c>
    </row>
    <row r="69" ht="15.75">
      <c r="D69" s="133" t="s">
        <v>145</v>
      </c>
    </row>
    <row r="70" ht="15.75">
      <c r="D70" s="133" t="s">
        <v>146</v>
      </c>
    </row>
    <row r="71" ht="15.75">
      <c r="D71" s="133" t="s">
        <v>147</v>
      </c>
    </row>
    <row r="72" ht="15.75">
      <c r="D72" s="133" t="s">
        <v>148</v>
      </c>
    </row>
    <row r="73" ht="15.75">
      <c r="D73" s="133" t="s">
        <v>149</v>
      </c>
    </row>
    <row r="74" ht="15.75">
      <c r="D74" s="133" t="s">
        <v>271</v>
      </c>
    </row>
    <row r="75" ht="15.75">
      <c r="D75" s="133" t="s">
        <v>150</v>
      </c>
    </row>
    <row r="76" ht="15.75">
      <c r="D76" s="133" t="s">
        <v>151</v>
      </c>
    </row>
    <row r="77" ht="15.75">
      <c r="D77" s="133" t="s">
        <v>152</v>
      </c>
    </row>
    <row r="78" ht="15.75">
      <c r="D78" s="133" t="s">
        <v>153</v>
      </c>
    </row>
    <row r="79" ht="15.75">
      <c r="D79" s="133" t="s">
        <v>154</v>
      </c>
    </row>
    <row r="80" ht="15.75">
      <c r="D80" s="141" t="s">
        <v>227</v>
      </c>
    </row>
    <row r="81" ht="15.75">
      <c r="D81" s="133" t="s">
        <v>307</v>
      </c>
    </row>
  </sheetData>
  <sheetProtection/>
  <mergeCells count="4">
    <mergeCell ref="B1:E1"/>
    <mergeCell ref="C6:E6"/>
    <mergeCell ref="C10:E10"/>
    <mergeCell ref="C61:E61"/>
  </mergeCells>
  <printOptions/>
  <pageMargins left="0.15748031496062992" right="0.1968503937007874" top="0.35433070866141736" bottom="0.35433070866141736" header="0.5118110236220472" footer="0.5118110236220472"/>
  <pageSetup horizontalDpi="1200" verticalDpi="12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AQ156"/>
  <sheetViews>
    <sheetView showGridLines="0" zoomScale="80" zoomScaleNormal="80" zoomScalePageLayoutView="0" workbookViewId="0" topLeftCell="A1">
      <selection activeCell="B4" sqref="B4:C4"/>
    </sheetView>
  </sheetViews>
  <sheetFormatPr defaultColWidth="8.8515625" defaultRowHeight="15"/>
  <cols>
    <col min="1" max="1" width="3.140625" style="1" customWidth="1"/>
    <col min="2" max="2" width="7.421875" style="4" customWidth="1"/>
    <col min="3" max="3" width="8.57421875" style="4" customWidth="1"/>
    <col min="4" max="4" width="10.00390625" style="1" customWidth="1"/>
    <col min="5" max="5" width="16.8515625" style="1" customWidth="1"/>
    <col min="6" max="6" width="9.421875" style="4" customWidth="1"/>
    <col min="7" max="9" width="13.8515625" style="4" customWidth="1"/>
    <col min="10" max="10" width="3.140625" style="1" customWidth="1"/>
    <col min="11" max="11" width="16.28125" style="1" customWidth="1"/>
    <col min="12" max="12" width="8.57421875" style="1" customWidth="1"/>
    <col min="13" max="14" width="8.421875" style="4" customWidth="1"/>
    <col min="15" max="15" width="8.421875" style="1" customWidth="1"/>
    <col min="16" max="17" width="7.421875" style="1" hidden="1" customWidth="1"/>
    <col min="18" max="21" width="15.00390625" style="1" hidden="1" customWidth="1"/>
    <col min="22" max="22" width="4.28125" style="1" hidden="1" customWidth="1"/>
    <col min="23" max="23" width="7.140625" style="1" hidden="1" customWidth="1"/>
    <col min="24" max="24" width="6.28125" style="1" hidden="1" customWidth="1"/>
    <col min="25" max="25" width="15.00390625" style="1" hidden="1" customWidth="1"/>
    <col min="26" max="28" width="7.421875" style="24" hidden="1" customWidth="1"/>
    <col min="29" max="30" width="16.28125" style="24" hidden="1" customWidth="1"/>
    <col min="31" max="32" width="3.7109375" style="24" hidden="1" customWidth="1"/>
    <col min="33" max="33" width="19.28125" style="1" hidden="1" customWidth="1"/>
    <col min="34" max="35" width="19.8515625" style="1" hidden="1" customWidth="1"/>
    <col min="36" max="37" width="15.421875" style="1" hidden="1" customWidth="1"/>
    <col min="38" max="38" width="8.140625" style="1" hidden="1" customWidth="1"/>
    <col min="39" max="39" width="7.421875" style="1" hidden="1" customWidth="1"/>
    <col min="40" max="40" width="8.8515625" style="1" hidden="1" customWidth="1"/>
    <col min="41" max="41" width="15.00390625" style="1" hidden="1" customWidth="1"/>
    <col min="42" max="43" width="7.421875" style="1" hidden="1" customWidth="1"/>
    <col min="44" max="44" width="5.00390625" style="1" hidden="1" customWidth="1"/>
    <col min="45" max="46" width="8.8515625" style="1" hidden="1" customWidth="1"/>
    <col min="47" max="16384" width="8.8515625" style="1" customWidth="1"/>
  </cols>
  <sheetData>
    <row r="1" spans="2:17" ht="25.5" customHeight="1" thickBot="1">
      <c r="B1" s="197" t="s">
        <v>313</v>
      </c>
      <c r="C1" s="197"/>
      <c r="D1" s="197"/>
      <c r="E1" s="197"/>
      <c r="F1" s="197"/>
      <c r="G1" s="194" t="s">
        <v>7</v>
      </c>
      <c r="H1" s="194"/>
      <c r="I1" s="194"/>
      <c r="K1" s="2"/>
      <c r="L1" s="2"/>
      <c r="M1" s="2"/>
      <c r="N1" s="2"/>
      <c r="O1" s="2"/>
      <c r="P1" s="2"/>
      <c r="Q1" s="2"/>
    </row>
    <row r="2" spans="11:17" ht="6.75" customHeight="1" thickBot="1" thickTop="1">
      <c r="K2" s="2"/>
      <c r="L2" s="2"/>
      <c r="M2" s="2"/>
      <c r="N2" s="2"/>
      <c r="O2" s="2"/>
      <c r="P2" s="2"/>
      <c r="Q2" s="2"/>
    </row>
    <row r="3" spans="2:17" ht="27" customHeight="1">
      <c r="B3" s="213" t="s">
        <v>187</v>
      </c>
      <c r="C3" s="201"/>
      <c r="D3" s="198" t="s">
        <v>229</v>
      </c>
      <c r="E3" s="199"/>
      <c r="F3" s="200" t="s">
        <v>291</v>
      </c>
      <c r="G3" s="201"/>
      <c r="H3" s="202" t="s">
        <v>292</v>
      </c>
      <c r="I3" s="203"/>
      <c r="K3" s="222" t="s">
        <v>290</v>
      </c>
      <c r="L3" s="223"/>
      <c r="M3" s="223"/>
      <c r="N3" s="223"/>
      <c r="O3" s="224"/>
      <c r="P3" s="5"/>
      <c r="Q3" s="5"/>
    </row>
    <row r="4" spans="2:17" ht="27" customHeight="1">
      <c r="B4" s="190"/>
      <c r="C4" s="191"/>
      <c r="D4" s="188">
        <f>IF(F4="","",F4)</f>
      </c>
      <c r="E4" s="189"/>
      <c r="F4" s="218"/>
      <c r="G4" s="219"/>
      <c r="H4" s="176"/>
      <c r="I4" s="177"/>
      <c r="K4" s="225"/>
      <c r="L4" s="226"/>
      <c r="M4" s="226"/>
      <c r="N4" s="226"/>
      <c r="O4" s="227"/>
      <c r="P4" s="5"/>
      <c r="Q4" s="5"/>
    </row>
    <row r="5" spans="2:17" ht="27" customHeight="1">
      <c r="B5" s="220" t="s">
        <v>64</v>
      </c>
      <c r="C5" s="6" t="s">
        <v>65</v>
      </c>
      <c r="D5" s="186"/>
      <c r="E5" s="187"/>
      <c r="F5" s="125" t="s">
        <v>230</v>
      </c>
      <c r="G5" s="181"/>
      <c r="H5" s="182"/>
      <c r="I5" s="183"/>
      <c r="K5" s="225"/>
      <c r="L5" s="226"/>
      <c r="M5" s="226"/>
      <c r="N5" s="226"/>
      <c r="O5" s="227"/>
      <c r="P5" s="5"/>
      <c r="Q5" s="5"/>
    </row>
    <row r="6" spans="2:17" ht="27" customHeight="1" thickBot="1">
      <c r="B6" s="193"/>
      <c r="C6" s="7" t="s">
        <v>188</v>
      </c>
      <c r="D6" s="184"/>
      <c r="E6" s="184"/>
      <c r="F6" s="184"/>
      <c r="G6" s="184"/>
      <c r="H6" s="184"/>
      <c r="I6" s="185"/>
      <c r="K6" s="225"/>
      <c r="L6" s="226"/>
      <c r="M6" s="226"/>
      <c r="N6" s="226"/>
      <c r="O6" s="227"/>
      <c r="P6" s="5"/>
      <c r="Q6" s="5"/>
    </row>
    <row r="7" spans="2:17" ht="27" customHeight="1" thickBot="1">
      <c r="B7" s="8" t="s">
        <v>0</v>
      </c>
      <c r="C7" s="9"/>
      <c r="D7" s="10"/>
      <c r="E7" s="10"/>
      <c r="F7" s="9"/>
      <c r="G7" s="11">
        <f>IF(SUM(AP13:AQ29)&gt;0,"参加制限を超えている種目があります","")</f>
      </c>
      <c r="H7" s="11"/>
      <c r="I7" s="11"/>
      <c r="K7" s="228"/>
      <c r="L7" s="229"/>
      <c r="M7" s="229"/>
      <c r="N7" s="229"/>
      <c r="O7" s="230"/>
      <c r="P7" s="12"/>
      <c r="Q7" s="12"/>
    </row>
    <row r="8" spans="2:14" ht="27" customHeight="1">
      <c r="B8" s="195" t="s">
        <v>3</v>
      </c>
      <c r="C8" s="196"/>
      <c r="D8" s="13"/>
      <c r="E8" s="14" t="s">
        <v>72</v>
      </c>
      <c r="G8" s="15" t="s">
        <v>4</v>
      </c>
      <c r="H8" s="16" t="s">
        <v>5</v>
      </c>
      <c r="I8" s="17" t="s">
        <v>6</v>
      </c>
      <c r="M8" s="1"/>
      <c r="N8" s="1"/>
    </row>
    <row r="9" spans="2:18" ht="27" customHeight="1" thickBot="1">
      <c r="B9" s="18">
        <f>SUM(A15+A35+A55+A75+A95)</f>
        <v>0</v>
      </c>
      <c r="C9" s="19">
        <f>SUM(A16+A36+A56+A76+A96)</f>
        <v>0</v>
      </c>
      <c r="D9" s="13"/>
      <c r="E9" s="20">
        <f>IF(B4="","",VLOOKUP(B4,W12:X14,2,FALSE))</f>
      </c>
      <c r="G9" s="59">
        <f>IF(E9="",0,C9*E9)</f>
        <v>0</v>
      </c>
      <c r="H9" s="60">
        <f>IF('リレー申込票'!I6="",0,'リレー申込票'!I6)</f>
        <v>0</v>
      </c>
      <c r="I9" s="61">
        <f>SUM(G9+H9)</f>
        <v>0</v>
      </c>
      <c r="L9" s="21"/>
      <c r="M9" s="21"/>
      <c r="N9" s="1"/>
      <c r="R9" s="1">
        <f>IF($AG15="男子",$R$13:$R$25,IF($AG15="女子",$S$13:$S$24,IF($AG15="中学男子",$T$13:$T$19,IF($AG15="中学女子",$U$13:$U$21,""))))</f>
      </c>
    </row>
    <row r="10" spans="2:34" ht="6.75" customHeight="1" thickBot="1">
      <c r="B10" s="8"/>
      <c r="G10" s="8"/>
      <c r="L10" s="22" t="s">
        <v>280</v>
      </c>
      <c r="M10" s="22" t="s">
        <v>281</v>
      </c>
      <c r="O10" s="23"/>
      <c r="P10" s="23"/>
      <c r="R10" s="24"/>
      <c r="S10" s="24"/>
      <c r="T10" s="24"/>
      <c r="U10" s="24"/>
      <c r="V10" s="24"/>
      <c r="W10" s="24"/>
      <c r="X10" s="24"/>
      <c r="Y10" s="24"/>
      <c r="AH10" s="24"/>
    </row>
    <row r="11" spans="2:38" ht="26.25" customHeight="1" thickBot="1">
      <c r="B11" s="192" t="s">
        <v>66</v>
      </c>
      <c r="C11" s="173" t="s">
        <v>67</v>
      </c>
      <c r="D11" s="175" t="s">
        <v>235</v>
      </c>
      <c r="E11" s="25" t="s">
        <v>65</v>
      </c>
      <c r="F11" s="214" t="s">
        <v>68</v>
      </c>
      <c r="G11" s="175" t="s">
        <v>1</v>
      </c>
      <c r="H11" s="175"/>
      <c r="I11" s="204"/>
      <c r="K11" s="26" t="s">
        <v>69</v>
      </c>
      <c r="L11" s="26"/>
      <c r="M11" s="127">
        <f>IF(SUM(AP13:AQ29)&gt;0,"参加制限を超えている種目があります","")</f>
      </c>
      <c r="N11" s="11"/>
      <c r="O11" s="11"/>
      <c r="P11" s="11"/>
      <c r="R11" s="24"/>
      <c r="S11" s="24"/>
      <c r="T11" s="24" t="s">
        <v>308</v>
      </c>
      <c r="U11" s="24" t="s">
        <v>309</v>
      </c>
      <c r="V11" s="24"/>
      <c r="W11" s="24"/>
      <c r="X11" s="24"/>
      <c r="Y11" s="24"/>
      <c r="AH11" s="24"/>
      <c r="AK11" s="27" t="s">
        <v>223</v>
      </c>
      <c r="AL11" s="27"/>
    </row>
    <row r="12" spans="2:43" ht="26.25" customHeight="1" thickBot="1">
      <c r="B12" s="193"/>
      <c r="C12" s="174"/>
      <c r="D12" s="174"/>
      <c r="E12" s="28" t="s">
        <v>70</v>
      </c>
      <c r="F12" s="215"/>
      <c r="G12" s="178" t="s">
        <v>2</v>
      </c>
      <c r="H12" s="179"/>
      <c r="I12" s="180"/>
      <c r="K12" s="128" t="s">
        <v>288</v>
      </c>
      <c r="L12" s="29" t="s">
        <v>276</v>
      </c>
      <c r="M12" s="126" t="s">
        <v>277</v>
      </c>
      <c r="P12" s="23"/>
      <c r="R12" s="24" t="s">
        <v>276</v>
      </c>
      <c r="S12" s="24" t="s">
        <v>277</v>
      </c>
      <c r="T12" s="24" t="s">
        <v>276</v>
      </c>
      <c r="U12" s="24" t="s">
        <v>277</v>
      </c>
      <c r="V12" s="30">
        <v>1</v>
      </c>
      <c r="W12" s="24" t="s">
        <v>78</v>
      </c>
      <c r="X12" s="24">
        <v>1500</v>
      </c>
      <c r="AH12" s="24"/>
      <c r="AK12" s="128" t="s">
        <v>289</v>
      </c>
      <c r="AL12" s="29" t="s">
        <v>278</v>
      </c>
      <c r="AM12" s="126" t="s">
        <v>279</v>
      </c>
      <c r="AO12" s="128" t="s">
        <v>289</v>
      </c>
      <c r="AP12" s="29" t="s">
        <v>278</v>
      </c>
      <c r="AQ12" s="126" t="s">
        <v>279</v>
      </c>
    </row>
    <row r="13" spans="2:43" ht="26.25" customHeight="1">
      <c r="B13" s="207" t="s">
        <v>71</v>
      </c>
      <c r="C13" s="209" t="s">
        <v>277</v>
      </c>
      <c r="D13" s="211">
        <v>1234</v>
      </c>
      <c r="E13" s="129" t="s">
        <v>9</v>
      </c>
      <c r="F13" s="216">
        <v>2</v>
      </c>
      <c r="G13" s="130" t="s">
        <v>8</v>
      </c>
      <c r="H13" s="131"/>
      <c r="I13" s="132"/>
      <c r="K13" s="31" t="s">
        <v>193</v>
      </c>
      <c r="L13" s="109">
        <f aca="true" t="shared" si="0" ref="L13:M29">COUNTIF($AH$15:$AI$114,L$10&amp;$K13)</f>
        <v>0</v>
      </c>
      <c r="M13" s="110">
        <f t="shared" si="0"/>
        <v>0</v>
      </c>
      <c r="P13" s="23"/>
      <c r="Q13" s="23"/>
      <c r="R13" s="24" t="s">
        <v>202</v>
      </c>
      <c r="S13" s="24" t="s">
        <v>202</v>
      </c>
      <c r="T13" s="24" t="s">
        <v>202</v>
      </c>
      <c r="U13" s="24" t="s">
        <v>202</v>
      </c>
      <c r="V13" s="30">
        <v>2</v>
      </c>
      <c r="W13" s="24" t="s">
        <v>200</v>
      </c>
      <c r="X13" s="24">
        <v>1000</v>
      </c>
      <c r="AH13" s="24"/>
      <c r="AI13" s="24"/>
      <c r="AJ13" s="24"/>
      <c r="AK13" s="32" t="s">
        <v>193</v>
      </c>
      <c r="AL13" s="33">
        <v>4</v>
      </c>
      <c r="AM13" s="34">
        <v>4</v>
      </c>
      <c r="AO13" s="32" t="s">
        <v>193</v>
      </c>
      <c r="AP13" s="33">
        <f aca="true" t="shared" si="1" ref="AP13:AQ17">IF(L13-AL13&lt;1,0,L13-AL13)</f>
        <v>0</v>
      </c>
      <c r="AQ13" s="34">
        <f t="shared" si="1"/>
        <v>0</v>
      </c>
    </row>
    <row r="14" spans="2:43" ht="26.25" customHeight="1">
      <c r="B14" s="208"/>
      <c r="C14" s="210"/>
      <c r="D14" s="212"/>
      <c r="E14" s="35" t="s">
        <v>10</v>
      </c>
      <c r="F14" s="217"/>
      <c r="G14" s="124">
        <v>10129</v>
      </c>
      <c r="H14" s="36"/>
      <c r="I14" s="37"/>
      <c r="K14" s="31" t="s">
        <v>215</v>
      </c>
      <c r="L14" s="109">
        <f t="shared" si="0"/>
        <v>0</v>
      </c>
      <c r="M14" s="110">
        <f t="shared" si="0"/>
        <v>0</v>
      </c>
      <c r="P14" s="23"/>
      <c r="Q14" s="23"/>
      <c r="R14" s="24" t="s">
        <v>233</v>
      </c>
      <c r="S14" s="24" t="s">
        <v>233</v>
      </c>
      <c r="T14" s="24" t="s">
        <v>233</v>
      </c>
      <c r="U14" s="24" t="s">
        <v>233</v>
      </c>
      <c r="V14" s="30">
        <v>3</v>
      </c>
      <c r="W14" s="24" t="s">
        <v>201</v>
      </c>
      <c r="X14" s="24">
        <v>800</v>
      </c>
      <c r="AH14" s="24"/>
      <c r="AK14" s="32" t="s">
        <v>215</v>
      </c>
      <c r="AL14" s="33">
        <v>4</v>
      </c>
      <c r="AM14" s="34">
        <v>4</v>
      </c>
      <c r="AO14" s="32" t="s">
        <v>215</v>
      </c>
      <c r="AP14" s="33">
        <f t="shared" si="1"/>
        <v>0</v>
      </c>
      <c r="AQ14" s="34">
        <f t="shared" si="1"/>
        <v>0</v>
      </c>
    </row>
    <row r="15" spans="1:43" ht="27" customHeight="1">
      <c r="A15" s="39">
        <f>COUNTA(E15,E17,E19,E21,E23,E25,E27,E29,E31,E33)</f>
        <v>0</v>
      </c>
      <c r="B15" s="164">
        <v>1</v>
      </c>
      <c r="C15" s="166"/>
      <c r="D15" s="166"/>
      <c r="E15" s="40"/>
      <c r="F15" s="205"/>
      <c r="G15" s="156"/>
      <c r="H15" s="156"/>
      <c r="I15" s="122"/>
      <c r="J15" s="157">
        <f>IF(E15="","",LEN(E15)-LEN(SUBSTITUTE(SUBSTITUTE(E15," ",),"　",)))</f>
      </c>
      <c r="K15" s="31" t="s">
        <v>195</v>
      </c>
      <c r="L15" s="109">
        <f t="shared" si="0"/>
        <v>0</v>
      </c>
      <c r="M15" s="110">
        <f t="shared" si="0"/>
        <v>0</v>
      </c>
      <c r="P15" s="23"/>
      <c r="Q15" s="23"/>
      <c r="R15" s="24" t="s">
        <v>232</v>
      </c>
      <c r="S15" s="24" t="s">
        <v>232</v>
      </c>
      <c r="T15" s="24" t="s">
        <v>232</v>
      </c>
      <c r="U15" s="24" t="s">
        <v>232</v>
      </c>
      <c r="V15" s="30">
        <v>4</v>
      </c>
      <c r="W15" s="24"/>
      <c r="X15" s="24"/>
      <c r="Y15" s="24"/>
      <c r="Z15" s="114">
        <f>IF(D15="","",C15&amp;D15)</f>
      </c>
      <c r="AA15" s="114">
        <f>IF(Z15="",1,Z15)</f>
        <v>1</v>
      </c>
      <c r="AB15" s="114">
        <f>IF(ISERROR(VLOOKUP(AA15,$Z$13:Z14,1,FALSE)),0,VLOOKUP(AA15,$Z$13:Z14,1,FALSE))</f>
        <v>0</v>
      </c>
      <c r="AC15" s="114">
        <f>IF(D15="","",C15&amp;D15&amp;E15)</f>
      </c>
      <c r="AD15" s="114">
        <f>IF(AC15="",1,AC15)</f>
        <v>1</v>
      </c>
      <c r="AE15" s="115">
        <f>IF(ISERROR(VLOOKUP(AD15,$AC$13:AC14,1,FALSE)),0,VLOOKUP(AD15,$AC$13:AC14,1,FALSE))</f>
        <v>0</v>
      </c>
      <c r="AF15" s="115">
        <f>IF(AA15=AB15,1,0)-AE16</f>
        <v>0</v>
      </c>
      <c r="AG15" s="42">
        <f>IF($B$4="中学",$B$4&amp;C15,C15)</f>
        <v>0</v>
      </c>
      <c r="AH15" s="114">
        <f>C15&amp;G15</f>
      </c>
      <c r="AI15" s="41">
        <f>C15&amp;H15</f>
      </c>
      <c r="AK15" s="32" t="s">
        <v>195</v>
      </c>
      <c r="AL15" s="33">
        <v>4</v>
      </c>
      <c r="AM15" s="34">
        <v>4</v>
      </c>
      <c r="AO15" s="32" t="s">
        <v>195</v>
      </c>
      <c r="AP15" s="33">
        <f t="shared" si="1"/>
        <v>0</v>
      </c>
      <c r="AQ15" s="34">
        <f t="shared" si="1"/>
        <v>0</v>
      </c>
    </row>
    <row r="16" spans="1:43" ht="27" customHeight="1">
      <c r="A16" s="44">
        <f>COUNTA(G15:I15,G17:I17,G19:I19,G21:I21,G23:I23,G25:I25,G27:I27,G29:I29,G31:I31,G33:I33)</f>
        <v>0</v>
      </c>
      <c r="B16" s="165"/>
      <c r="C16" s="166"/>
      <c r="D16" s="166"/>
      <c r="E16" s="40"/>
      <c r="F16" s="168"/>
      <c r="G16" s="156"/>
      <c r="H16" s="156"/>
      <c r="I16" s="122"/>
      <c r="K16" s="31" t="s">
        <v>196</v>
      </c>
      <c r="L16" s="109">
        <f t="shared" si="0"/>
        <v>0</v>
      </c>
      <c r="M16" s="110">
        <f t="shared" si="0"/>
        <v>0</v>
      </c>
      <c r="P16" s="23"/>
      <c r="Q16" s="23"/>
      <c r="R16" s="24" t="s">
        <v>234</v>
      </c>
      <c r="S16" s="24" t="s">
        <v>234</v>
      </c>
      <c r="T16" s="24" t="s">
        <v>234</v>
      </c>
      <c r="U16" s="24" t="s">
        <v>234</v>
      </c>
      <c r="V16" s="30">
        <v>5</v>
      </c>
      <c r="W16" s="24"/>
      <c r="X16" s="24"/>
      <c r="Y16" s="24"/>
      <c r="Z16" s="116"/>
      <c r="AA16" s="117"/>
      <c r="AB16" s="117"/>
      <c r="AC16" s="117"/>
      <c r="AD16" s="117"/>
      <c r="AE16" s="115">
        <f>IF(AD15=AE15,1,0)</f>
        <v>0</v>
      </c>
      <c r="AF16" s="115"/>
      <c r="AG16" s="46"/>
      <c r="AH16" s="117"/>
      <c r="AI16" s="45"/>
      <c r="AJ16" s="24"/>
      <c r="AK16" s="32" t="s">
        <v>196</v>
      </c>
      <c r="AL16" s="33">
        <v>4</v>
      </c>
      <c r="AM16" s="34">
        <v>4</v>
      </c>
      <c r="AO16" s="32" t="s">
        <v>196</v>
      </c>
      <c r="AP16" s="33">
        <f t="shared" si="1"/>
        <v>0</v>
      </c>
      <c r="AQ16" s="34">
        <f t="shared" si="1"/>
        <v>0</v>
      </c>
    </row>
    <row r="17" spans="2:43" ht="27" customHeight="1">
      <c r="B17" s="164">
        <f>IF(AF17&lt;1,2,"ﾅﾝﾊﾞｰｶｰﾄﾞが重複しています")</f>
        <v>2</v>
      </c>
      <c r="C17" s="166"/>
      <c r="D17" s="166"/>
      <c r="E17" s="40"/>
      <c r="F17" s="205"/>
      <c r="G17" s="156"/>
      <c r="H17" s="156"/>
      <c r="I17" s="122"/>
      <c r="J17" s="157">
        <f>IF(E17="","",LEN(E17)-LEN(SUBSTITUTE(SUBSTITUTE(E17," ",),"　",)))</f>
      </c>
      <c r="K17" s="31" t="s">
        <v>217</v>
      </c>
      <c r="L17" s="109">
        <f t="shared" si="0"/>
        <v>0</v>
      </c>
      <c r="M17" s="110">
        <f t="shared" si="0"/>
        <v>0</v>
      </c>
      <c r="P17" s="23"/>
      <c r="Q17" s="23"/>
      <c r="R17" s="1" t="s">
        <v>216</v>
      </c>
      <c r="S17" s="1" t="s">
        <v>216</v>
      </c>
      <c r="T17" s="1" t="s">
        <v>216</v>
      </c>
      <c r="U17" s="1" t="s">
        <v>216</v>
      </c>
      <c r="V17" s="30">
        <v>6</v>
      </c>
      <c r="W17" s="24"/>
      <c r="X17" s="24"/>
      <c r="Y17" s="24"/>
      <c r="Z17" s="114">
        <f>IF(D17="","",C17&amp;D17)</f>
      </c>
      <c r="AA17" s="114">
        <f>IF(Z17="",1,Z17)</f>
        <v>1</v>
      </c>
      <c r="AB17" s="114">
        <f>IF(ISERROR(VLOOKUP(AA17,$Z$13:Z16,1,FALSE)),0,VLOOKUP(AA17,$Z$13:Z16,1,FALSE))</f>
        <v>0</v>
      </c>
      <c r="AC17" s="114">
        <f>IF(D17="","",C17&amp;D17&amp;E17)</f>
      </c>
      <c r="AD17" s="114">
        <f>IF(AC17="",1,AC17)</f>
        <v>1</v>
      </c>
      <c r="AE17" s="115">
        <f>IF(ISERROR(VLOOKUP(AD17,$AC$13:AC16,1,FALSE)),0,VLOOKUP(AD17,$AC$13:AC16,1,FALSE))</f>
        <v>0</v>
      </c>
      <c r="AF17" s="115">
        <f>IF(AA17=AB17,1,0)-AE18</f>
        <v>0</v>
      </c>
      <c r="AG17" s="42">
        <f>IF($B$4="中学",$B$4&amp;C17,C17)</f>
        <v>0</v>
      </c>
      <c r="AH17" s="114">
        <f>C17&amp;G17</f>
      </c>
      <c r="AI17" s="41">
        <f>C17&amp;H17</f>
      </c>
      <c r="AJ17" s="24"/>
      <c r="AK17" s="32" t="s">
        <v>217</v>
      </c>
      <c r="AL17" s="33">
        <v>4</v>
      </c>
      <c r="AM17" s="34">
        <v>4</v>
      </c>
      <c r="AO17" s="32" t="s">
        <v>217</v>
      </c>
      <c r="AP17" s="33">
        <f t="shared" si="1"/>
        <v>0</v>
      </c>
      <c r="AQ17" s="34">
        <f t="shared" si="1"/>
        <v>0</v>
      </c>
    </row>
    <row r="18" spans="2:43" ht="27" customHeight="1">
      <c r="B18" s="165"/>
      <c r="C18" s="166"/>
      <c r="D18" s="166"/>
      <c r="E18" s="40"/>
      <c r="F18" s="168"/>
      <c r="G18" s="156"/>
      <c r="H18" s="156"/>
      <c r="I18" s="122"/>
      <c r="K18" s="31" t="s">
        <v>219</v>
      </c>
      <c r="L18" s="109">
        <f t="shared" si="0"/>
        <v>0</v>
      </c>
      <c r="M18" s="119" t="s">
        <v>237</v>
      </c>
      <c r="P18" s="23"/>
      <c r="Q18" s="23"/>
      <c r="R18" s="1" t="s">
        <v>218</v>
      </c>
      <c r="S18" s="1" t="s">
        <v>220</v>
      </c>
      <c r="T18" s="1" t="s">
        <v>203</v>
      </c>
      <c r="U18" s="1" t="s">
        <v>203</v>
      </c>
      <c r="V18" s="30">
        <v>7</v>
      </c>
      <c r="W18" s="24"/>
      <c r="X18" s="24"/>
      <c r="Y18" s="24"/>
      <c r="Z18" s="116"/>
      <c r="AA18" s="117"/>
      <c r="AB18" s="117"/>
      <c r="AC18" s="117"/>
      <c r="AD18" s="117"/>
      <c r="AE18" s="115">
        <f>IF(AD17=AE17,1,0)</f>
        <v>0</v>
      </c>
      <c r="AF18" s="115"/>
      <c r="AG18" s="46"/>
      <c r="AH18" s="117"/>
      <c r="AI18" s="45"/>
      <c r="AJ18" s="24"/>
      <c r="AK18" s="32" t="s">
        <v>219</v>
      </c>
      <c r="AL18" s="33">
        <v>4</v>
      </c>
      <c r="AM18" s="43"/>
      <c r="AO18" s="32" t="s">
        <v>219</v>
      </c>
      <c r="AP18" s="33">
        <f>IF(L18-AL18&lt;1,0,L18-AL18)</f>
        <v>0</v>
      </c>
      <c r="AQ18" s="43"/>
    </row>
    <row r="19" spans="2:43" ht="27" customHeight="1">
      <c r="B19" s="164">
        <f>IF(AF19&lt;1,3,"ﾅﾝﾊﾞｰｶｰﾄﾞが重複しています")</f>
        <v>3</v>
      </c>
      <c r="C19" s="166"/>
      <c r="D19" s="166"/>
      <c r="E19" s="40"/>
      <c r="F19" s="205"/>
      <c r="G19" s="156"/>
      <c r="H19" s="156"/>
      <c r="I19" s="122"/>
      <c r="J19" s="157">
        <f>IF(E19="","",LEN(E19)-LEN(SUBSTITUTE(SUBSTITUTE(E19," ",),"　",)))</f>
      </c>
      <c r="K19" s="31" t="s">
        <v>221</v>
      </c>
      <c r="L19" s="118" t="s">
        <v>237</v>
      </c>
      <c r="M19" s="110">
        <f t="shared" si="0"/>
        <v>0</v>
      </c>
      <c r="P19" s="23"/>
      <c r="Q19" s="23"/>
      <c r="R19" s="1" t="s">
        <v>209</v>
      </c>
      <c r="S19" s="1" t="s">
        <v>203</v>
      </c>
      <c r="T19" s="1" t="s">
        <v>198</v>
      </c>
      <c r="U19" s="1" t="s">
        <v>198</v>
      </c>
      <c r="V19" s="30" t="s">
        <v>207</v>
      </c>
      <c r="W19" s="24"/>
      <c r="X19" s="24"/>
      <c r="Y19" s="24"/>
      <c r="Z19" s="114">
        <f>IF(D19="","",C19&amp;D19)</f>
      </c>
      <c r="AA19" s="114">
        <f>IF(Z19="",1,Z19)</f>
        <v>1</v>
      </c>
      <c r="AB19" s="114">
        <f>IF(ISERROR(VLOOKUP(AA19,$Z$13:Z18,1,FALSE)),0,VLOOKUP(AA19,$Z$13:Z18,1,FALSE))</f>
        <v>0</v>
      </c>
      <c r="AC19" s="114">
        <f>IF(D19="","",C19&amp;D19&amp;E19)</f>
      </c>
      <c r="AD19" s="114">
        <f>IF(AC19="",1,AC19)</f>
        <v>1</v>
      </c>
      <c r="AE19" s="115">
        <f>IF(ISERROR(VLOOKUP(AD19,$AC$13:AC18,1,FALSE)),0,VLOOKUP(AD19,$AC$13:AC18,1,FALSE))</f>
        <v>0</v>
      </c>
      <c r="AF19" s="115">
        <f>IF(AA19=AB19,1,0)-AE20</f>
        <v>0</v>
      </c>
      <c r="AG19" s="42">
        <f>IF($B$4="中学",$B$4&amp;C19,C19)</f>
        <v>0</v>
      </c>
      <c r="AH19" s="114">
        <f>C19&amp;G19</f>
      </c>
      <c r="AI19" s="41">
        <f>C19&amp;H19</f>
      </c>
      <c r="AJ19" s="24"/>
      <c r="AK19" s="32" t="s">
        <v>221</v>
      </c>
      <c r="AL19" s="38"/>
      <c r="AM19" s="34">
        <v>4</v>
      </c>
      <c r="AO19" s="32" t="s">
        <v>221</v>
      </c>
      <c r="AP19" s="38"/>
      <c r="AQ19" s="34">
        <f>IF(M19-AM19&lt;1,0,M19-AM19)</f>
        <v>0</v>
      </c>
    </row>
    <row r="20" spans="2:43" ht="27" customHeight="1">
      <c r="B20" s="165"/>
      <c r="C20" s="166"/>
      <c r="D20" s="166"/>
      <c r="E20" s="40"/>
      <c r="F20" s="168"/>
      <c r="G20" s="156"/>
      <c r="H20" s="156"/>
      <c r="I20" s="122"/>
      <c r="K20" s="31" t="s">
        <v>197</v>
      </c>
      <c r="L20" s="109">
        <f t="shared" si="0"/>
        <v>0</v>
      </c>
      <c r="M20" s="119" t="s">
        <v>237</v>
      </c>
      <c r="P20" s="23"/>
      <c r="Q20" s="23"/>
      <c r="R20" s="1" t="s">
        <v>203</v>
      </c>
      <c r="S20" s="1" t="s">
        <v>198</v>
      </c>
      <c r="U20" s="1" t="s">
        <v>199</v>
      </c>
      <c r="V20" s="30" t="s">
        <v>208</v>
      </c>
      <c r="W20" s="24"/>
      <c r="X20" s="24"/>
      <c r="Y20" s="24"/>
      <c r="Z20" s="117"/>
      <c r="AA20" s="117"/>
      <c r="AB20" s="117"/>
      <c r="AC20" s="117"/>
      <c r="AD20" s="117"/>
      <c r="AE20" s="115">
        <f>IF(AD19=AE19,1,0)</f>
        <v>0</v>
      </c>
      <c r="AF20" s="115"/>
      <c r="AG20" s="46"/>
      <c r="AH20" s="117"/>
      <c r="AI20" s="45"/>
      <c r="AJ20" s="24"/>
      <c r="AK20" s="32" t="s">
        <v>197</v>
      </c>
      <c r="AL20" s="33">
        <v>4</v>
      </c>
      <c r="AM20" s="43"/>
      <c r="AO20" s="32" t="s">
        <v>197</v>
      </c>
      <c r="AP20" s="33">
        <f>IF(L20-AL20&lt;1,0,L20-AL20)</f>
        <v>0</v>
      </c>
      <c r="AQ20" s="43"/>
    </row>
    <row r="21" spans="2:43" ht="27" customHeight="1">
      <c r="B21" s="164">
        <f>IF(AF21&lt;1,4,"ﾅﾝﾊﾞｰｶｰﾄﾞが重複しています")</f>
        <v>4</v>
      </c>
      <c r="C21" s="166"/>
      <c r="D21" s="166"/>
      <c r="E21" s="40"/>
      <c r="F21" s="205"/>
      <c r="G21" s="156"/>
      <c r="H21" s="156"/>
      <c r="I21" s="122"/>
      <c r="J21" s="157">
        <f>IF(E21="","",LEN(E21)-LEN(SUBSTITUTE(SUBSTITUTE(E21," ",),"　",)))</f>
      </c>
      <c r="K21" s="31" t="s">
        <v>203</v>
      </c>
      <c r="L21" s="109">
        <f t="shared" si="0"/>
        <v>0</v>
      </c>
      <c r="M21" s="110">
        <f t="shared" si="0"/>
        <v>0</v>
      </c>
      <c r="O21" s="23"/>
      <c r="P21" s="23"/>
      <c r="Q21" s="23"/>
      <c r="R21" s="1" t="s">
        <v>198</v>
      </c>
      <c r="S21" s="1" t="s">
        <v>294</v>
      </c>
      <c r="U21" s="1" t="s">
        <v>286</v>
      </c>
      <c r="V21" s="24"/>
      <c r="W21" s="24"/>
      <c r="X21" s="24"/>
      <c r="Y21" s="24"/>
      <c r="Z21" s="114">
        <f>IF(D21="","",C21&amp;D21)</f>
      </c>
      <c r="AA21" s="114">
        <f>IF(Z21="",1,Z21)</f>
        <v>1</v>
      </c>
      <c r="AB21" s="114">
        <f>IF(ISERROR(VLOOKUP(AA21,$Z$13:Z20,1,FALSE)),0,VLOOKUP(AA21,$Z$13:Z20,1,FALSE))</f>
        <v>0</v>
      </c>
      <c r="AC21" s="114">
        <f>IF(D21="","",C21&amp;D21&amp;E21)</f>
      </c>
      <c r="AD21" s="114">
        <f>IF(AC21="",1,AC21)</f>
        <v>1</v>
      </c>
      <c r="AE21" s="115">
        <f>IF(ISERROR(VLOOKUP(AD21,$AC$13:AC20,1,FALSE)),0,VLOOKUP(AD21,$AC$13:AC20,1,FALSE))</f>
        <v>0</v>
      </c>
      <c r="AF21" s="115">
        <f>IF(AA21=AB21,1,0)-AE22</f>
        <v>0</v>
      </c>
      <c r="AG21" s="42">
        <f>IF($B$4="中学",$B$4&amp;C21,C21)</f>
        <v>0</v>
      </c>
      <c r="AH21" s="114">
        <f>C21&amp;G21</f>
      </c>
      <c r="AI21" s="41">
        <f>C21&amp;H21</f>
      </c>
      <c r="AJ21" s="24"/>
      <c r="AK21" s="32" t="s">
        <v>203</v>
      </c>
      <c r="AL21" s="33">
        <v>4</v>
      </c>
      <c r="AM21" s="34">
        <v>4</v>
      </c>
      <c r="AO21" s="32" t="s">
        <v>203</v>
      </c>
      <c r="AP21" s="33">
        <f>IF(L21-AL21&lt;1,0,L21-AL21)</f>
        <v>0</v>
      </c>
      <c r="AQ21" s="34">
        <f>IF(M21-AM21&lt;1,0,M21-AM21)</f>
        <v>0</v>
      </c>
    </row>
    <row r="22" spans="2:43" ht="27" customHeight="1">
      <c r="B22" s="165"/>
      <c r="C22" s="166"/>
      <c r="D22" s="166"/>
      <c r="E22" s="40"/>
      <c r="F22" s="168"/>
      <c r="G22" s="156"/>
      <c r="H22" s="156"/>
      <c r="I22" s="122"/>
      <c r="K22" s="31" t="s">
        <v>198</v>
      </c>
      <c r="L22" s="109">
        <f t="shared" si="0"/>
        <v>0</v>
      </c>
      <c r="M22" s="110">
        <f t="shared" si="0"/>
        <v>0</v>
      </c>
      <c r="O22" s="47"/>
      <c r="P22" s="23"/>
      <c r="Q22" s="23"/>
      <c r="R22" s="1" t="s">
        <v>294</v>
      </c>
      <c r="S22" s="1" t="s">
        <v>199</v>
      </c>
      <c r="V22" s="24"/>
      <c r="W22" s="24"/>
      <c r="X22" s="24"/>
      <c r="Y22" s="24"/>
      <c r="Z22" s="117"/>
      <c r="AA22" s="117"/>
      <c r="AB22" s="117"/>
      <c r="AC22" s="117"/>
      <c r="AD22" s="117"/>
      <c r="AE22" s="115">
        <f>IF(AD21=AE21,1,0)</f>
        <v>0</v>
      </c>
      <c r="AF22" s="115"/>
      <c r="AG22" s="46"/>
      <c r="AH22" s="117"/>
      <c r="AI22" s="45"/>
      <c r="AK22" s="32" t="s">
        <v>198</v>
      </c>
      <c r="AL22" s="33">
        <v>4</v>
      </c>
      <c r="AM22" s="34">
        <v>4</v>
      </c>
      <c r="AO22" s="32" t="s">
        <v>198</v>
      </c>
      <c r="AP22" s="33">
        <f>IF(L22-AL22&lt;1,0,L22-AL22)</f>
        <v>0</v>
      </c>
      <c r="AQ22" s="34">
        <f>IF(M22-AM22&lt;1,0,M22-AM22)</f>
        <v>0</v>
      </c>
    </row>
    <row r="23" spans="2:43" ht="27" customHeight="1">
      <c r="B23" s="164">
        <f>IF(AF23&lt;1,5,"ﾅﾝﾊﾞｰｶｰﾄﾞが重複しています")</f>
        <v>5</v>
      </c>
      <c r="C23" s="166"/>
      <c r="D23" s="166"/>
      <c r="E23" s="40"/>
      <c r="F23" s="205"/>
      <c r="G23" s="156"/>
      <c r="H23" s="156"/>
      <c r="I23" s="122"/>
      <c r="J23" s="157">
        <f>IF(E23="","",LEN(E23)-LEN(SUBSTITUTE(SUBSTITUTE(E23," ",),"　",)))</f>
      </c>
      <c r="K23" s="31" t="s">
        <v>293</v>
      </c>
      <c r="L23" s="109">
        <f t="shared" si="0"/>
        <v>0</v>
      </c>
      <c r="M23" s="110">
        <f t="shared" si="0"/>
        <v>0</v>
      </c>
      <c r="O23" s="23"/>
      <c r="P23" s="23"/>
      <c r="Q23" s="23"/>
      <c r="R23" s="1" t="s">
        <v>204</v>
      </c>
      <c r="S23" s="1" t="s">
        <v>286</v>
      </c>
      <c r="V23" s="24"/>
      <c r="W23" s="24"/>
      <c r="X23" s="24"/>
      <c r="Y23" s="24"/>
      <c r="Z23" s="114">
        <f>IF(D23="","",C23&amp;D23)</f>
      </c>
      <c r="AA23" s="114">
        <f>IF(Z23="",1,Z23)</f>
        <v>1</v>
      </c>
      <c r="AB23" s="114">
        <f>IF(ISERROR(VLOOKUP(AA23,$Z$13:Z22,1,FALSE)),0,VLOOKUP(AA23,$Z$13:Z22,1,FALSE))</f>
        <v>0</v>
      </c>
      <c r="AC23" s="114">
        <f>IF(D23="","",C23&amp;D23&amp;E23)</f>
      </c>
      <c r="AD23" s="114">
        <f>IF(AC23="",1,AC23)</f>
        <v>1</v>
      </c>
      <c r="AE23" s="115">
        <f>IF(ISERROR(VLOOKUP(AD23,$AC$13:AC22,1,FALSE)),0,VLOOKUP(AD23,$AC$13:AC22,1,FALSE))</f>
        <v>0</v>
      </c>
      <c r="AF23" s="115">
        <f>IF(AA23=AB23,1,0)-AE24</f>
        <v>0</v>
      </c>
      <c r="AG23" s="42">
        <f>IF($B$4="中学",$B$4&amp;C23,C23)</f>
        <v>0</v>
      </c>
      <c r="AH23" s="114">
        <f>C23&amp;G23</f>
      </c>
      <c r="AI23" s="41">
        <f>C23&amp;H23</f>
      </c>
      <c r="AK23" s="32" t="s">
        <v>293</v>
      </c>
      <c r="AL23" s="33">
        <v>4</v>
      </c>
      <c r="AM23" s="34">
        <v>4</v>
      </c>
      <c r="AO23" s="32" t="s">
        <v>293</v>
      </c>
      <c r="AP23" s="33">
        <f>IF(L23-AL23&lt;1,0,L23-AL23)</f>
        <v>0</v>
      </c>
      <c r="AQ23" s="34">
        <f>IF(M23-AM23&lt;1,0,M23-AM23)</f>
        <v>0</v>
      </c>
    </row>
    <row r="24" spans="2:43" ht="27" customHeight="1">
      <c r="B24" s="165"/>
      <c r="C24" s="166"/>
      <c r="D24" s="166"/>
      <c r="E24" s="40"/>
      <c r="F24" s="168"/>
      <c r="G24" s="156"/>
      <c r="H24" s="156"/>
      <c r="I24" s="122"/>
      <c r="K24" s="31" t="s">
        <v>199</v>
      </c>
      <c r="L24" s="118" t="s">
        <v>194</v>
      </c>
      <c r="M24" s="110">
        <f t="shared" si="0"/>
        <v>0</v>
      </c>
      <c r="O24" s="3"/>
      <c r="P24" s="3"/>
      <c r="Q24" s="3"/>
      <c r="R24" s="1" t="s">
        <v>284</v>
      </c>
      <c r="S24" s="1" t="s">
        <v>205</v>
      </c>
      <c r="V24" s="24"/>
      <c r="W24" s="24"/>
      <c r="X24" s="24"/>
      <c r="Y24" s="24"/>
      <c r="Z24" s="117"/>
      <c r="AA24" s="117"/>
      <c r="AB24" s="117"/>
      <c r="AC24" s="117"/>
      <c r="AD24" s="117"/>
      <c r="AE24" s="115">
        <f>IF(AD23=AE23,1,0)</f>
        <v>0</v>
      </c>
      <c r="AF24" s="115"/>
      <c r="AG24" s="46"/>
      <c r="AH24" s="117"/>
      <c r="AI24" s="45"/>
      <c r="AK24" s="32" t="s">
        <v>199</v>
      </c>
      <c r="AL24" s="38"/>
      <c r="AM24" s="34">
        <v>4</v>
      </c>
      <c r="AO24" s="32" t="s">
        <v>199</v>
      </c>
      <c r="AP24" s="38"/>
      <c r="AQ24" s="34">
        <f>IF(M24-AM24&lt;1,0,M24-AM24)</f>
        <v>0</v>
      </c>
    </row>
    <row r="25" spans="2:43" ht="27" customHeight="1">
      <c r="B25" s="164">
        <f>IF(AF25&lt;1,6,"ﾅﾝﾊﾞｰｶｰﾄﾞが重複しています")</f>
        <v>6</v>
      </c>
      <c r="C25" s="166"/>
      <c r="D25" s="166"/>
      <c r="E25" s="40"/>
      <c r="F25" s="205"/>
      <c r="G25" s="156"/>
      <c r="H25" s="156"/>
      <c r="I25" s="122"/>
      <c r="J25" s="157">
        <f>IF(E25="","",LEN(E25)-LEN(SUBSTITUTE(SUBSTITUTE(E25," ",),"　",)))</f>
      </c>
      <c r="K25" s="31" t="s">
        <v>204</v>
      </c>
      <c r="L25" s="109">
        <f t="shared" si="0"/>
        <v>0</v>
      </c>
      <c r="M25" s="119" t="s">
        <v>237</v>
      </c>
      <c r="R25" s="1" t="s">
        <v>206</v>
      </c>
      <c r="V25" s="24"/>
      <c r="W25" s="24"/>
      <c r="X25" s="24"/>
      <c r="Y25" s="24"/>
      <c r="Z25" s="114">
        <f>IF(D25="","",C25&amp;D25)</f>
      </c>
      <c r="AA25" s="114">
        <f>IF(Z25="",1,Z25)</f>
        <v>1</v>
      </c>
      <c r="AB25" s="114">
        <f>IF(ISERROR(VLOOKUP(AA25,$Z$13:Z24,1,FALSE)),0,VLOOKUP(AA25,$Z$13:Z24,1,FALSE))</f>
        <v>0</v>
      </c>
      <c r="AC25" s="114">
        <f>IF(D25="","",C25&amp;D25&amp;E25)</f>
      </c>
      <c r="AD25" s="114">
        <f>IF(AC25="",1,AC25)</f>
        <v>1</v>
      </c>
      <c r="AE25" s="115">
        <f>IF(ISERROR(VLOOKUP(AD25,$AC$13:AC24,1,FALSE)),0,VLOOKUP(AD25,$AC$13:AC24,1,FALSE))</f>
        <v>0</v>
      </c>
      <c r="AF25" s="115">
        <f>IF(AA25=AB25,1,0)-AE26</f>
        <v>0</v>
      </c>
      <c r="AG25" s="42">
        <f>IF($B$4="中学",$B$4&amp;C25,C25)</f>
        <v>0</v>
      </c>
      <c r="AH25" s="114">
        <f>C25&amp;G25</f>
      </c>
      <c r="AI25" s="41">
        <f>C25&amp;H25</f>
      </c>
      <c r="AK25" s="32" t="s">
        <v>204</v>
      </c>
      <c r="AL25" s="33">
        <v>4</v>
      </c>
      <c r="AM25" s="43"/>
      <c r="AO25" s="32" t="s">
        <v>204</v>
      </c>
      <c r="AP25" s="33">
        <f>IF(L22-AL25&lt;1,0,L22-AL25)</f>
        <v>0</v>
      </c>
      <c r="AQ25" s="43"/>
    </row>
    <row r="26" spans="2:43" ht="27" customHeight="1">
      <c r="B26" s="165"/>
      <c r="C26" s="166"/>
      <c r="D26" s="166"/>
      <c r="E26" s="40"/>
      <c r="F26" s="168"/>
      <c r="G26" s="156"/>
      <c r="H26" s="156"/>
      <c r="I26" s="122"/>
      <c r="K26" s="31" t="s">
        <v>287</v>
      </c>
      <c r="L26" s="118" t="s">
        <v>194</v>
      </c>
      <c r="M26" s="110">
        <f t="shared" si="0"/>
        <v>0</v>
      </c>
      <c r="Z26" s="117"/>
      <c r="AA26" s="117"/>
      <c r="AB26" s="117"/>
      <c r="AC26" s="117"/>
      <c r="AD26" s="117"/>
      <c r="AE26" s="115">
        <f>IF(AD25=AE25,1,0)</f>
        <v>0</v>
      </c>
      <c r="AF26" s="115"/>
      <c r="AG26" s="46"/>
      <c r="AH26" s="117"/>
      <c r="AI26" s="45"/>
      <c r="AK26" s="32" t="s">
        <v>283</v>
      </c>
      <c r="AL26" s="38"/>
      <c r="AM26" s="34">
        <v>4</v>
      </c>
      <c r="AO26" s="32" t="s">
        <v>283</v>
      </c>
      <c r="AP26" s="38"/>
      <c r="AQ26" s="34">
        <f>IF(M26-AM26&lt;1,0,M26-AM26)</f>
        <v>0</v>
      </c>
    </row>
    <row r="27" spans="2:43" ht="27" customHeight="1">
      <c r="B27" s="164">
        <f>IF(AF27&lt;1,7,"ﾅﾝﾊﾞｰｶｰﾄﾞが重複しています")</f>
        <v>7</v>
      </c>
      <c r="C27" s="166"/>
      <c r="D27" s="166"/>
      <c r="E27" s="40"/>
      <c r="F27" s="205"/>
      <c r="G27" s="156"/>
      <c r="H27" s="156"/>
      <c r="I27" s="122"/>
      <c r="J27" s="157">
        <f>IF(E27="","",LEN(E27)-LEN(SUBSTITUTE(SUBSTITUTE(E27," ",),"　",)))</f>
      </c>
      <c r="K27" s="31" t="s">
        <v>285</v>
      </c>
      <c r="L27" s="109">
        <f t="shared" si="0"/>
        <v>0</v>
      </c>
      <c r="M27" s="119" t="s">
        <v>194</v>
      </c>
      <c r="O27" s="4"/>
      <c r="Z27" s="114">
        <f>IF(D27="","",C27&amp;D27)</f>
      </c>
      <c r="AA27" s="114">
        <f>IF(Z27="",1,Z27)</f>
        <v>1</v>
      </c>
      <c r="AB27" s="114">
        <f>IF(ISERROR(VLOOKUP(AA27,$Z$13:Z26,1,FALSE)),0,VLOOKUP(AA27,$Z$13:Z26,1,FALSE))</f>
        <v>0</v>
      </c>
      <c r="AC27" s="114">
        <f>IF(D27="","",C27&amp;D27&amp;E27)</f>
      </c>
      <c r="AD27" s="114">
        <f>IF(AC27="",1,AC27)</f>
        <v>1</v>
      </c>
      <c r="AE27" s="115">
        <f>IF(ISERROR(VLOOKUP(AD27,$AC$13:AC26,1,FALSE)),0,VLOOKUP(AD27,$AC$13:AC26,1,FALSE))</f>
        <v>0</v>
      </c>
      <c r="AF27" s="115">
        <f>IF(AA27=AB27,1,0)-AE28</f>
        <v>0</v>
      </c>
      <c r="AG27" s="42">
        <f>IF($B$4="中学",$B$4&amp;C27,C27)</f>
        <v>0</v>
      </c>
      <c r="AH27" s="114">
        <f>C27&amp;G27</f>
      </c>
      <c r="AI27" s="41">
        <f>C27&amp;H27</f>
      </c>
      <c r="AK27" s="32" t="s">
        <v>282</v>
      </c>
      <c r="AL27" s="33">
        <v>4</v>
      </c>
      <c r="AM27" s="43"/>
      <c r="AO27" s="32" t="s">
        <v>282</v>
      </c>
      <c r="AP27" s="33">
        <f>IF(L25-AL27&lt;1,0,L25-AL27)</f>
        <v>0</v>
      </c>
      <c r="AQ27" s="43"/>
    </row>
    <row r="28" spans="2:43" ht="27" customHeight="1">
      <c r="B28" s="165"/>
      <c r="C28" s="166"/>
      <c r="D28" s="166"/>
      <c r="E28" s="40"/>
      <c r="F28" s="168"/>
      <c r="G28" s="156"/>
      <c r="H28" s="156"/>
      <c r="I28" s="122"/>
      <c r="K28" s="31" t="s">
        <v>205</v>
      </c>
      <c r="L28" s="118" t="s">
        <v>237</v>
      </c>
      <c r="M28" s="110">
        <f t="shared" si="0"/>
        <v>0</v>
      </c>
      <c r="O28" s="4"/>
      <c r="Z28" s="117"/>
      <c r="AA28" s="117"/>
      <c r="AB28" s="117"/>
      <c r="AC28" s="117"/>
      <c r="AD28" s="117"/>
      <c r="AE28" s="115">
        <f>IF(AD27=AE27,1,0)</f>
        <v>0</v>
      </c>
      <c r="AF28" s="115"/>
      <c r="AG28" s="46"/>
      <c r="AH28" s="117"/>
      <c r="AI28" s="45"/>
      <c r="AK28" s="32" t="s">
        <v>205</v>
      </c>
      <c r="AL28" s="38"/>
      <c r="AM28" s="34">
        <v>4</v>
      </c>
      <c r="AO28" s="32" t="s">
        <v>205</v>
      </c>
      <c r="AP28" s="38"/>
      <c r="AQ28" s="34">
        <f>IF(M28-AM28&lt;1,0,M28-AM28)</f>
        <v>0</v>
      </c>
    </row>
    <row r="29" spans="2:43" ht="27" customHeight="1" thickBot="1">
      <c r="B29" s="164">
        <f>IF(AF29&lt;1,8,"ﾅﾝﾊﾞｰｶｰﾄﾞが重複しています")</f>
        <v>8</v>
      </c>
      <c r="C29" s="166"/>
      <c r="D29" s="166"/>
      <c r="E29" s="40"/>
      <c r="F29" s="205"/>
      <c r="G29" s="156"/>
      <c r="H29" s="156"/>
      <c r="I29" s="122"/>
      <c r="J29" s="157">
        <f>IF(E29="","",LEN(E29)-LEN(SUBSTITUTE(SUBSTITUTE(E29," ",),"　",)))</f>
      </c>
      <c r="K29" s="48" t="s">
        <v>206</v>
      </c>
      <c r="L29" s="111">
        <f t="shared" si="0"/>
        <v>0</v>
      </c>
      <c r="M29" s="120" t="s">
        <v>237</v>
      </c>
      <c r="O29" s="4"/>
      <c r="Z29" s="114">
        <f>IF(D29="","",C29&amp;D29)</f>
      </c>
      <c r="AA29" s="114">
        <f>IF(Z29="",1,Z29)</f>
        <v>1</v>
      </c>
      <c r="AB29" s="114">
        <f>IF(ISERROR(VLOOKUP(AA29,$Z$13:Z28,1,FALSE)),0,VLOOKUP(AA29,$Z$13:Z28,1,FALSE))</f>
        <v>0</v>
      </c>
      <c r="AC29" s="114">
        <f>IF(D29="","",C29&amp;D29&amp;E29)</f>
      </c>
      <c r="AD29" s="114">
        <f>IF(AC29="",1,AC29)</f>
        <v>1</v>
      </c>
      <c r="AE29" s="115">
        <f>IF(ISERROR(VLOOKUP(AD29,$AC$13:AC28,1,FALSE)),0,VLOOKUP(AD29,$AC$13:AC28,1,FALSE))</f>
        <v>0</v>
      </c>
      <c r="AF29" s="115">
        <f>IF(AA29=AB29,1,0)-AE30</f>
        <v>0</v>
      </c>
      <c r="AG29" s="42">
        <f>IF($B$4="中学",$B$4&amp;C29,C29)</f>
        <v>0</v>
      </c>
      <c r="AH29" s="114">
        <f>C29&amp;G29</f>
      </c>
      <c r="AI29" s="41">
        <f>C29&amp;H29</f>
      </c>
      <c r="AK29" s="49" t="s">
        <v>206</v>
      </c>
      <c r="AL29" s="50">
        <v>4</v>
      </c>
      <c r="AM29" s="51"/>
      <c r="AO29" s="49" t="s">
        <v>206</v>
      </c>
      <c r="AP29" s="50">
        <f>IF(L29-AL29&lt;1,0,L29-AL29)</f>
        <v>0</v>
      </c>
      <c r="AQ29" s="51"/>
    </row>
    <row r="30" spans="2:35" ht="27" customHeight="1">
      <c r="B30" s="165"/>
      <c r="C30" s="166"/>
      <c r="D30" s="166"/>
      <c r="E30" s="40"/>
      <c r="F30" s="168"/>
      <c r="G30" s="156"/>
      <c r="H30" s="156"/>
      <c r="I30" s="122"/>
      <c r="O30" s="4"/>
      <c r="Z30" s="117"/>
      <c r="AA30" s="117"/>
      <c r="AB30" s="117"/>
      <c r="AC30" s="117"/>
      <c r="AD30" s="117"/>
      <c r="AE30" s="115">
        <f>IF(AD29=AE29,1,0)</f>
        <v>0</v>
      </c>
      <c r="AF30" s="115"/>
      <c r="AG30" s="46"/>
      <c r="AH30" s="117"/>
      <c r="AI30" s="45"/>
    </row>
    <row r="31" spans="2:35" ht="27" customHeight="1">
      <c r="B31" s="164">
        <f>IF(AF31&lt;1,9,"ﾅﾝﾊﾞｰｶｰﾄﾞが重複しています")</f>
        <v>9</v>
      </c>
      <c r="C31" s="166"/>
      <c r="D31" s="166"/>
      <c r="E31" s="40"/>
      <c r="F31" s="205"/>
      <c r="G31" s="156"/>
      <c r="H31" s="156"/>
      <c r="I31" s="122"/>
      <c r="J31" s="157">
        <f>IF(E31="","",LEN(E31)-LEN(SUBSTITUTE(SUBSTITUTE(E31," ",),"　",)))</f>
      </c>
      <c r="O31" s="4"/>
      <c r="Z31" s="114">
        <f>IF(D31="","",C31&amp;D31)</f>
      </c>
      <c r="AA31" s="114">
        <f>IF(Z31="",1,Z31)</f>
        <v>1</v>
      </c>
      <c r="AB31" s="114">
        <f>IF(ISERROR(VLOOKUP(AA31,$Z$13:Z30,1,FALSE)),0,VLOOKUP(AA31,$Z$13:Z30,1,FALSE))</f>
        <v>0</v>
      </c>
      <c r="AC31" s="114">
        <f>IF(D31="","",C31&amp;D31&amp;E31)</f>
      </c>
      <c r="AD31" s="114">
        <f>IF(AC31="",1,AC31)</f>
        <v>1</v>
      </c>
      <c r="AE31" s="115">
        <f>IF(ISERROR(VLOOKUP(AD31,$AC$13:AC30,1,FALSE)),0,VLOOKUP(AD31,$AC$13:AC30,1,FALSE))</f>
        <v>0</v>
      </c>
      <c r="AF31" s="115">
        <f>IF(AA31=AB31,1,0)-AE32</f>
        <v>0</v>
      </c>
      <c r="AG31" s="42">
        <f>IF($B$4="中学",$B$4&amp;C31,C31)</f>
        <v>0</v>
      </c>
      <c r="AH31" s="114">
        <f>C31&amp;G31</f>
      </c>
      <c r="AI31" s="41">
        <f>C31&amp;H31</f>
      </c>
    </row>
    <row r="32" spans="2:35" ht="27" customHeight="1">
      <c r="B32" s="165"/>
      <c r="C32" s="166"/>
      <c r="D32" s="166"/>
      <c r="E32" s="40"/>
      <c r="F32" s="168"/>
      <c r="G32" s="156"/>
      <c r="H32" s="156"/>
      <c r="I32" s="122"/>
      <c r="N32" s="1"/>
      <c r="O32" s="4"/>
      <c r="Z32" s="117"/>
      <c r="AA32" s="117"/>
      <c r="AB32" s="117"/>
      <c r="AC32" s="117"/>
      <c r="AD32" s="117"/>
      <c r="AE32" s="115">
        <f>IF(AD31=AE31,1,0)</f>
        <v>0</v>
      </c>
      <c r="AF32" s="115"/>
      <c r="AG32" s="46"/>
      <c r="AH32" s="117"/>
      <c r="AI32" s="45"/>
    </row>
    <row r="33" spans="2:35" ht="27" customHeight="1" thickBot="1">
      <c r="B33" s="169">
        <f>IF(AF33&lt;1,10,"ﾅﾝﾊﾞｰｶｰﾄﾞが重複しています")</f>
        <v>10</v>
      </c>
      <c r="C33" s="166"/>
      <c r="D33" s="166"/>
      <c r="E33" s="40"/>
      <c r="F33" s="205"/>
      <c r="G33" s="156"/>
      <c r="H33" s="156"/>
      <c r="I33" s="122"/>
      <c r="J33" s="157">
        <f>IF(E33="","",LEN(E33)-LEN(SUBSTITUTE(SUBSTITUTE(E33," ",),"　",)))</f>
      </c>
      <c r="N33" s="1"/>
      <c r="Z33" s="114">
        <f>IF(D33="","",C33&amp;D33)</f>
      </c>
      <c r="AA33" s="114">
        <f>IF(Z33="",1,Z33)</f>
        <v>1</v>
      </c>
      <c r="AB33" s="114">
        <f>IF(ISERROR(VLOOKUP(AA33,$Z$13:Z32,1,FALSE)),0,VLOOKUP(AA33,$Z$13:Z32,1,FALSE))</f>
        <v>0</v>
      </c>
      <c r="AC33" s="114">
        <f>IF(D33="","",C33&amp;D33&amp;E33)</f>
      </c>
      <c r="AD33" s="114">
        <f>IF(AC33="",1,AC33)</f>
        <v>1</v>
      </c>
      <c r="AE33" s="115">
        <f>IF(ISERROR(VLOOKUP(AD33,$AC$13:AC32,1,FALSE)),0,VLOOKUP(AD33,$AC$13:AC32,1,FALSE))</f>
        <v>0</v>
      </c>
      <c r="AF33" s="115">
        <f>IF(AA33=AB33,1,0)-AE34</f>
        <v>0</v>
      </c>
      <c r="AG33" s="42">
        <f>IF($B$4="中学",$B$4&amp;C33,C33)</f>
        <v>0</v>
      </c>
      <c r="AH33" s="114">
        <f>C33&amp;G33</f>
      </c>
      <c r="AI33" s="41">
        <f>C33&amp;H33</f>
      </c>
    </row>
    <row r="34" spans="2:35" ht="27" customHeight="1" thickBot="1">
      <c r="B34" s="170"/>
      <c r="C34" s="171"/>
      <c r="D34" s="171"/>
      <c r="E34" s="52"/>
      <c r="F34" s="206"/>
      <c r="G34" s="159"/>
      <c r="H34" s="159"/>
      <c r="I34" s="123"/>
      <c r="N34" s="1"/>
      <c r="O34" s="4"/>
      <c r="Z34" s="117"/>
      <c r="AA34" s="117"/>
      <c r="AB34" s="117"/>
      <c r="AC34" s="117"/>
      <c r="AD34" s="117"/>
      <c r="AE34" s="115">
        <f>IF(AD33=AE33,1,0)</f>
        <v>0</v>
      </c>
      <c r="AF34" s="115"/>
      <c r="AG34" s="46"/>
      <c r="AH34" s="117"/>
      <c r="AI34" s="45"/>
    </row>
    <row r="35" spans="1:35" ht="27" customHeight="1" thickBot="1">
      <c r="A35" s="39">
        <f>COUNTA(E35,E37,E39,E41,E43,E45,E47,E49,E51,E53)</f>
        <v>0</v>
      </c>
      <c r="B35" s="170">
        <f>IF(AF35&lt;1,11,"ﾅﾝﾊﾞｰｶｰﾄﾞが重複しています")</f>
        <v>11</v>
      </c>
      <c r="C35" s="168"/>
      <c r="D35" s="168"/>
      <c r="E35" s="155"/>
      <c r="F35" s="221"/>
      <c r="G35" s="158"/>
      <c r="H35" s="158"/>
      <c r="I35" s="154"/>
      <c r="J35" s="157">
        <f>IF(E35="","",LEN(E35)-LEN(SUBSTITUTE(SUBSTITUTE(E35," ",),"　",)))</f>
      </c>
      <c r="N35" s="1"/>
      <c r="Z35" s="114">
        <f>IF(D35="","",C35&amp;D35)</f>
      </c>
      <c r="AA35" s="114">
        <f>IF(Z35="",1,Z35)</f>
        <v>1</v>
      </c>
      <c r="AB35" s="114">
        <f>IF(ISERROR(VLOOKUP(AA35,$Z$13:Z34,1,FALSE)),0,VLOOKUP(AA35,$Z$13:Z34,1,FALSE))</f>
        <v>0</v>
      </c>
      <c r="AC35" s="114">
        <f>IF(D35="","",C35&amp;D35&amp;E35)</f>
      </c>
      <c r="AD35" s="114">
        <f>IF(AC35="",1,AC35)</f>
        <v>1</v>
      </c>
      <c r="AE35" s="115">
        <f>IF(ISERROR(VLOOKUP(AD35,$AC$13:AC34,1,FALSE)),0,VLOOKUP(AD35,$AC$13:AC34,1,FALSE))</f>
        <v>0</v>
      </c>
      <c r="AF35" s="115">
        <f>IF(AA35=AB35,1,0)-AE36</f>
        <v>0</v>
      </c>
      <c r="AG35" s="42">
        <f>IF($B$4="中学",$B$4&amp;C35,C35)</f>
        <v>0</v>
      </c>
      <c r="AH35" s="114">
        <f>C35&amp;G35</f>
      </c>
      <c r="AI35" s="41">
        <f>C35&amp;H35</f>
      </c>
    </row>
    <row r="36" spans="1:35" ht="27" customHeight="1">
      <c r="A36" s="44">
        <f>COUNTA(G35:I35,G37:I37,G39:I39,G41:I41,G43:I43,G45:I45,G47:I47,G49:I49,G51:I51,G53:I53)</f>
        <v>0</v>
      </c>
      <c r="B36" s="172"/>
      <c r="C36" s="166"/>
      <c r="D36" s="166"/>
      <c r="E36" s="40"/>
      <c r="F36" s="168"/>
      <c r="G36" s="156"/>
      <c r="H36" s="156"/>
      <c r="I36" s="122"/>
      <c r="N36" s="1"/>
      <c r="Z36" s="117"/>
      <c r="AA36" s="117"/>
      <c r="AB36" s="117"/>
      <c r="AC36" s="117"/>
      <c r="AD36" s="117"/>
      <c r="AE36" s="115">
        <f>IF(AD35=AE35,1,0)</f>
        <v>0</v>
      </c>
      <c r="AF36" s="115"/>
      <c r="AG36" s="46"/>
      <c r="AH36" s="117"/>
      <c r="AI36" s="45"/>
    </row>
    <row r="37" spans="2:35" ht="27" customHeight="1">
      <c r="B37" s="164">
        <f>IF(AF37&lt;1,12,"ﾅﾝﾊﾞｰｶｰﾄﾞが重複しています")</f>
        <v>12</v>
      </c>
      <c r="C37" s="166"/>
      <c r="D37" s="166"/>
      <c r="E37" s="40"/>
      <c r="F37" s="205"/>
      <c r="G37" s="156"/>
      <c r="H37" s="156"/>
      <c r="I37" s="122"/>
      <c r="J37" s="157">
        <f>IF(E37="","",LEN(E37)-LEN(SUBSTITUTE(SUBSTITUTE(E37," ",),"　",)))</f>
      </c>
      <c r="N37" s="1"/>
      <c r="Z37" s="114">
        <f>IF(D37="","",C37&amp;D37)</f>
      </c>
      <c r="AA37" s="114">
        <f>IF(Z37="",1,Z37)</f>
        <v>1</v>
      </c>
      <c r="AB37" s="114">
        <f>IF(ISERROR(VLOOKUP(AA37,$Z$13:Z36,1,FALSE)),0,VLOOKUP(AA37,$Z$13:Z36,1,FALSE))</f>
        <v>0</v>
      </c>
      <c r="AC37" s="114">
        <f>IF(D37="","",C37&amp;D37&amp;E37)</f>
      </c>
      <c r="AD37" s="114">
        <f>IF(AC37="",1,AC37)</f>
        <v>1</v>
      </c>
      <c r="AE37" s="115">
        <f>IF(ISERROR(VLOOKUP(AD37,$AC$13:AC36,1,FALSE)),0,VLOOKUP(AD37,$AC$13:AC36,1,FALSE))</f>
        <v>0</v>
      </c>
      <c r="AF37" s="115">
        <f>IF(AA37=AB37,1,0)-AE38</f>
        <v>0</v>
      </c>
      <c r="AG37" s="42">
        <f>IF($B$4="中学",$B$4&amp;C37,C37)</f>
        <v>0</v>
      </c>
      <c r="AH37" s="114">
        <f>C37&amp;G37</f>
      </c>
      <c r="AI37" s="41">
        <f>C37&amp;H37</f>
      </c>
    </row>
    <row r="38" spans="2:35" ht="27" customHeight="1">
      <c r="B38" s="165"/>
      <c r="C38" s="166"/>
      <c r="D38" s="166"/>
      <c r="E38" s="40"/>
      <c r="F38" s="168"/>
      <c r="G38" s="156"/>
      <c r="H38" s="156"/>
      <c r="I38" s="122"/>
      <c r="N38" s="1"/>
      <c r="Z38" s="117"/>
      <c r="AA38" s="117"/>
      <c r="AB38" s="117"/>
      <c r="AC38" s="117"/>
      <c r="AD38" s="117"/>
      <c r="AE38" s="115">
        <f>IF(AD37=AE37,1,0)</f>
        <v>0</v>
      </c>
      <c r="AF38" s="115"/>
      <c r="AG38" s="46"/>
      <c r="AH38" s="117"/>
      <c r="AI38" s="45"/>
    </row>
    <row r="39" spans="2:35" ht="27" customHeight="1">
      <c r="B39" s="164">
        <f>IF(AF39&lt;1,13,"ﾅﾝﾊﾞｰｶｰﾄﾞが重複しています")</f>
        <v>13</v>
      </c>
      <c r="C39" s="166"/>
      <c r="D39" s="166"/>
      <c r="E39" s="40"/>
      <c r="F39" s="205"/>
      <c r="G39" s="156"/>
      <c r="H39" s="156"/>
      <c r="I39" s="122"/>
      <c r="J39" s="157">
        <f>IF(E39="","",LEN(E39)-LEN(SUBSTITUTE(SUBSTITUTE(E39," ",),"　",)))</f>
      </c>
      <c r="N39" s="1"/>
      <c r="Z39" s="114">
        <f>IF(D39="","",C39&amp;D39)</f>
      </c>
      <c r="AA39" s="114">
        <f>IF(Z39="",1,Z39)</f>
        <v>1</v>
      </c>
      <c r="AB39" s="114">
        <f>IF(ISERROR(VLOOKUP(AA39,$Z$13:Z38,1,FALSE)),0,VLOOKUP(AA39,$Z$13:Z38,1,FALSE))</f>
        <v>0</v>
      </c>
      <c r="AC39" s="114">
        <f>IF(D39="","",C39&amp;D39&amp;E39)</f>
      </c>
      <c r="AD39" s="114">
        <f>IF(AC39="",1,AC39)</f>
        <v>1</v>
      </c>
      <c r="AE39" s="115">
        <f>IF(ISERROR(VLOOKUP(AD39,$AC$13:AC38,1,FALSE)),0,VLOOKUP(AD39,$AC$13:AC38,1,FALSE))</f>
        <v>0</v>
      </c>
      <c r="AF39" s="115">
        <f>IF(AA39=AB39,1,0)-AE40</f>
        <v>0</v>
      </c>
      <c r="AG39" s="42">
        <f>IF($B$4="中学",$B$4&amp;C39,C39)</f>
        <v>0</v>
      </c>
      <c r="AH39" s="114">
        <f>C39&amp;G39</f>
      </c>
      <c r="AI39" s="41">
        <f>C39&amp;H39</f>
      </c>
    </row>
    <row r="40" spans="2:35" ht="27" customHeight="1">
      <c r="B40" s="165"/>
      <c r="C40" s="166"/>
      <c r="D40" s="166"/>
      <c r="E40" s="40"/>
      <c r="F40" s="168"/>
      <c r="G40" s="156"/>
      <c r="H40" s="156"/>
      <c r="I40" s="122"/>
      <c r="N40" s="53"/>
      <c r="Z40" s="117"/>
      <c r="AA40" s="117"/>
      <c r="AB40" s="117"/>
      <c r="AC40" s="117"/>
      <c r="AD40" s="117"/>
      <c r="AE40" s="115">
        <f>IF(AD39=AE39,1,0)</f>
        <v>0</v>
      </c>
      <c r="AF40" s="115"/>
      <c r="AG40" s="46"/>
      <c r="AH40" s="117"/>
      <c r="AI40" s="45"/>
    </row>
    <row r="41" spans="2:35" ht="27" customHeight="1">
      <c r="B41" s="164">
        <f>IF(AF41&lt;1,14,"ﾅﾝﾊﾞｰｶｰﾄﾞが重複しています")</f>
        <v>14</v>
      </c>
      <c r="C41" s="166"/>
      <c r="D41" s="166"/>
      <c r="E41" s="40"/>
      <c r="F41" s="205"/>
      <c r="G41" s="156"/>
      <c r="H41" s="156"/>
      <c r="I41" s="122"/>
      <c r="J41" s="157">
        <f>IF(E41="","",LEN(E41)-LEN(SUBSTITUTE(SUBSTITUTE(E41," ",),"　",)))</f>
      </c>
      <c r="N41" s="54"/>
      <c r="Z41" s="114">
        <f>IF(D41="","",C41&amp;D41)</f>
      </c>
      <c r="AA41" s="114">
        <f>IF(Z41="",1,Z41)</f>
        <v>1</v>
      </c>
      <c r="AB41" s="114">
        <f>IF(ISERROR(VLOOKUP(AA41,$Z$13:Z40,1,FALSE)),0,VLOOKUP(AA41,$Z$13:Z40,1,FALSE))</f>
        <v>0</v>
      </c>
      <c r="AC41" s="114">
        <f>IF(D41="","",C41&amp;D41&amp;E41)</f>
      </c>
      <c r="AD41" s="114">
        <f>IF(AC41="",1,AC41)</f>
        <v>1</v>
      </c>
      <c r="AE41" s="115">
        <f>IF(ISERROR(VLOOKUP(AD41,$AC$13:AC40,1,FALSE)),0,VLOOKUP(AD41,$AC$13:AC40,1,FALSE))</f>
        <v>0</v>
      </c>
      <c r="AF41" s="115">
        <f>IF(AA41=AB41,1,0)-AE42</f>
        <v>0</v>
      </c>
      <c r="AG41" s="42">
        <f>IF($B$4="中学",$B$4&amp;C41,C41)</f>
        <v>0</v>
      </c>
      <c r="AH41" s="114">
        <f>C41&amp;G41</f>
      </c>
      <c r="AI41" s="41">
        <f>C41&amp;H41</f>
      </c>
    </row>
    <row r="42" spans="2:35" ht="27" customHeight="1">
      <c r="B42" s="165"/>
      <c r="C42" s="166"/>
      <c r="D42" s="166"/>
      <c r="E42" s="40"/>
      <c r="F42" s="168"/>
      <c r="G42" s="156"/>
      <c r="H42" s="156"/>
      <c r="I42" s="122"/>
      <c r="N42" s="54"/>
      <c r="Z42" s="117"/>
      <c r="AA42" s="117"/>
      <c r="AB42" s="117"/>
      <c r="AC42" s="117"/>
      <c r="AD42" s="117"/>
      <c r="AE42" s="115">
        <f>IF(AD41=AE41,1,0)</f>
        <v>0</v>
      </c>
      <c r="AF42" s="115"/>
      <c r="AG42" s="46"/>
      <c r="AH42" s="117"/>
      <c r="AI42" s="45"/>
    </row>
    <row r="43" spans="2:35" ht="27" customHeight="1">
      <c r="B43" s="164">
        <f>IF(AF43&lt;1,15,"ﾅﾝﾊﾞｰｶｰﾄﾞが重複しています")</f>
        <v>15</v>
      </c>
      <c r="C43" s="166"/>
      <c r="D43" s="166"/>
      <c r="E43" s="40"/>
      <c r="F43" s="205"/>
      <c r="G43" s="156"/>
      <c r="H43" s="156"/>
      <c r="I43" s="122"/>
      <c r="J43" s="157">
        <f>IF(E43="","",LEN(E43)-LEN(SUBSTITUTE(SUBSTITUTE(E43," ",),"　",)))</f>
      </c>
      <c r="N43" s="53"/>
      <c r="Z43" s="114">
        <f>IF(D43="","",C43&amp;D43)</f>
      </c>
      <c r="AA43" s="114">
        <f>IF(Z43="",1,Z43)</f>
        <v>1</v>
      </c>
      <c r="AB43" s="114">
        <f>IF(ISERROR(VLOOKUP(AA43,$Z$13:Z42,1,FALSE)),0,VLOOKUP(AA43,$Z$13:Z42,1,FALSE))</f>
        <v>0</v>
      </c>
      <c r="AC43" s="114">
        <f>IF(D43="","",C43&amp;D43&amp;E43)</f>
      </c>
      <c r="AD43" s="114">
        <f>IF(AC43="",1,AC43)</f>
        <v>1</v>
      </c>
      <c r="AE43" s="115">
        <f>IF(ISERROR(VLOOKUP(AD43,$AC$13:AC42,1,FALSE)),0,VLOOKUP(AD43,$AC$13:AC42,1,FALSE))</f>
        <v>0</v>
      </c>
      <c r="AF43" s="115">
        <f>IF(AA43=AB43,1,0)-AE44</f>
        <v>0</v>
      </c>
      <c r="AG43" s="42">
        <f>IF($B$4="中学",$B$4&amp;C43,C43)</f>
        <v>0</v>
      </c>
      <c r="AH43" s="114">
        <f>C43&amp;G43</f>
      </c>
      <c r="AI43" s="41">
        <f>C43&amp;H43</f>
      </c>
    </row>
    <row r="44" spans="2:35" ht="27" customHeight="1">
      <c r="B44" s="165"/>
      <c r="C44" s="166"/>
      <c r="D44" s="166"/>
      <c r="E44" s="40"/>
      <c r="F44" s="168"/>
      <c r="G44" s="156"/>
      <c r="H44" s="156"/>
      <c r="I44" s="122"/>
      <c r="K44" s="55"/>
      <c r="L44" s="55"/>
      <c r="M44" s="53"/>
      <c r="N44" s="53"/>
      <c r="Z44" s="117"/>
      <c r="AA44" s="117"/>
      <c r="AB44" s="117"/>
      <c r="AC44" s="117"/>
      <c r="AD44" s="117"/>
      <c r="AE44" s="115">
        <f>IF(AD43=AE43,1,0)</f>
        <v>0</v>
      </c>
      <c r="AF44" s="115"/>
      <c r="AG44" s="46"/>
      <c r="AH44" s="117"/>
      <c r="AI44" s="45"/>
    </row>
    <row r="45" spans="2:35" ht="27" customHeight="1">
      <c r="B45" s="164">
        <f>IF(AF45&lt;1,16,"ﾅﾝﾊﾞｰｶｰﾄﾞが重複しています")</f>
        <v>16</v>
      </c>
      <c r="C45" s="166"/>
      <c r="D45" s="166"/>
      <c r="E45" s="40"/>
      <c r="F45" s="205"/>
      <c r="G45" s="156"/>
      <c r="H45" s="156"/>
      <c r="I45" s="122"/>
      <c r="J45" s="157">
        <f>IF(E45="","",LEN(E45)-LEN(SUBSTITUTE(SUBSTITUTE(E45," ",),"　",)))</f>
      </c>
      <c r="K45" s="56"/>
      <c r="L45" s="56"/>
      <c r="M45" s="53"/>
      <c r="N45" s="54"/>
      <c r="Z45" s="114">
        <f>IF(D45="","",C45&amp;D45)</f>
      </c>
      <c r="AA45" s="114">
        <f>IF(Z45="",1,Z45)</f>
        <v>1</v>
      </c>
      <c r="AB45" s="114">
        <f>IF(ISERROR(VLOOKUP(AA45,$Z$13:Z44,1,FALSE)),0,VLOOKUP(AA45,$Z$13:Z44,1,FALSE))</f>
        <v>0</v>
      </c>
      <c r="AC45" s="114">
        <f>IF(D45="","",C45&amp;D45&amp;E45)</f>
      </c>
      <c r="AD45" s="114">
        <f>IF(AC45="",1,AC45)</f>
        <v>1</v>
      </c>
      <c r="AE45" s="115">
        <f>IF(ISERROR(VLOOKUP(AD45,$AC$13:AC44,1,FALSE)),0,VLOOKUP(AD45,$AC$13:AC44,1,FALSE))</f>
        <v>0</v>
      </c>
      <c r="AF45" s="115">
        <f>IF(AA45=AB45,1,0)-AE46</f>
        <v>0</v>
      </c>
      <c r="AG45" s="42">
        <f>IF($B$4="中学",$B$4&amp;C45,C45)</f>
        <v>0</v>
      </c>
      <c r="AH45" s="114">
        <f>C45&amp;G45</f>
      </c>
      <c r="AI45" s="41">
        <f>C45&amp;H45</f>
      </c>
    </row>
    <row r="46" spans="2:35" ht="27" customHeight="1">
      <c r="B46" s="165"/>
      <c r="C46" s="166"/>
      <c r="D46" s="166"/>
      <c r="E46" s="40"/>
      <c r="F46" s="168"/>
      <c r="G46" s="156"/>
      <c r="H46" s="156"/>
      <c r="I46" s="122"/>
      <c r="K46" s="55"/>
      <c r="L46" s="55"/>
      <c r="M46" s="53"/>
      <c r="N46" s="53"/>
      <c r="Z46" s="117"/>
      <c r="AA46" s="117"/>
      <c r="AB46" s="117"/>
      <c r="AC46" s="117"/>
      <c r="AD46" s="117"/>
      <c r="AE46" s="115">
        <f>IF(AD45=AE45,1,0)</f>
        <v>0</v>
      </c>
      <c r="AF46" s="115"/>
      <c r="AG46" s="46"/>
      <c r="AH46" s="117"/>
      <c r="AI46" s="45"/>
    </row>
    <row r="47" spans="2:35" ht="27" customHeight="1">
      <c r="B47" s="164">
        <f>IF(AF47&lt;1,17,"ﾅﾝﾊﾞｰｶｰﾄﾞが重複しています")</f>
        <v>17</v>
      </c>
      <c r="C47" s="166"/>
      <c r="D47" s="166"/>
      <c r="E47" s="40"/>
      <c r="F47" s="205"/>
      <c r="G47" s="156"/>
      <c r="H47" s="156"/>
      <c r="I47" s="122"/>
      <c r="J47" s="157">
        <f>IF(E47="","",LEN(E47)-LEN(SUBSTITUTE(SUBSTITUTE(E47," ",),"　",)))</f>
      </c>
      <c r="K47" s="55"/>
      <c r="L47" s="55"/>
      <c r="M47" s="53"/>
      <c r="N47" s="54"/>
      <c r="Z47" s="114">
        <f>IF(D47="","",C47&amp;D47)</f>
      </c>
      <c r="AA47" s="114">
        <f>IF(Z47="",1,Z47)</f>
        <v>1</v>
      </c>
      <c r="AB47" s="114">
        <f>IF(ISERROR(VLOOKUP(AA47,$Z$13:Z46,1,FALSE)),0,VLOOKUP(AA47,$Z$13:Z46,1,FALSE))</f>
        <v>0</v>
      </c>
      <c r="AC47" s="114">
        <f>IF(D47="","",C47&amp;D47&amp;E47)</f>
      </c>
      <c r="AD47" s="114">
        <f>IF(AC47="",1,AC47)</f>
        <v>1</v>
      </c>
      <c r="AE47" s="115">
        <f>IF(ISERROR(VLOOKUP(AD47,$AC$13:AC46,1,FALSE)),0,VLOOKUP(AD47,$AC$13:AC46,1,FALSE))</f>
        <v>0</v>
      </c>
      <c r="AF47" s="115">
        <f>IF(AA47=AB47,1,0)-AE48</f>
        <v>0</v>
      </c>
      <c r="AG47" s="42">
        <f>IF($B$4="中学",$B$4&amp;C47,C47)</f>
        <v>0</v>
      </c>
      <c r="AH47" s="114">
        <f>C47&amp;G47</f>
      </c>
      <c r="AI47" s="41">
        <f>C47&amp;H47</f>
      </c>
    </row>
    <row r="48" spans="2:35" ht="27" customHeight="1">
      <c r="B48" s="165"/>
      <c r="C48" s="166"/>
      <c r="D48" s="166"/>
      <c r="E48" s="40"/>
      <c r="F48" s="168"/>
      <c r="G48" s="156"/>
      <c r="H48" s="156"/>
      <c r="I48" s="122"/>
      <c r="K48" s="55"/>
      <c r="L48" s="55"/>
      <c r="M48" s="53"/>
      <c r="N48" s="53"/>
      <c r="Z48" s="117"/>
      <c r="AA48" s="117"/>
      <c r="AB48" s="117"/>
      <c r="AC48" s="117"/>
      <c r="AD48" s="117"/>
      <c r="AE48" s="115">
        <f>IF(AD47=AE47,1,0)</f>
        <v>0</v>
      </c>
      <c r="AF48" s="115"/>
      <c r="AG48" s="46"/>
      <c r="AH48" s="117"/>
      <c r="AI48" s="45"/>
    </row>
    <row r="49" spans="2:35" ht="27" customHeight="1">
      <c r="B49" s="164">
        <f>IF(AF49&lt;1,18,"ﾅﾝﾊﾞｰｶｰﾄﾞが重複しています")</f>
        <v>18</v>
      </c>
      <c r="C49" s="166"/>
      <c r="D49" s="166"/>
      <c r="E49" s="40"/>
      <c r="F49" s="205"/>
      <c r="G49" s="156"/>
      <c r="H49" s="156"/>
      <c r="I49" s="122"/>
      <c r="J49" s="157">
        <f>IF(E49="","",LEN(E49)-LEN(SUBSTITUTE(SUBSTITUTE(E49," ",),"　",)))</f>
      </c>
      <c r="K49" s="55"/>
      <c r="L49" s="55"/>
      <c r="M49" s="53"/>
      <c r="N49" s="54"/>
      <c r="Z49" s="114">
        <f>IF(D49="","",C49&amp;D49)</f>
      </c>
      <c r="AA49" s="114">
        <f>IF(Z49="",1,Z49)</f>
        <v>1</v>
      </c>
      <c r="AB49" s="114">
        <f>IF(ISERROR(VLOOKUP(AA49,$Z$13:Z48,1,FALSE)),0,VLOOKUP(AA49,$Z$13:Z48,1,FALSE))</f>
        <v>0</v>
      </c>
      <c r="AC49" s="114">
        <f>IF(D49="","",C49&amp;D49&amp;E49)</f>
      </c>
      <c r="AD49" s="114">
        <f>IF(AC49="",1,AC49)</f>
        <v>1</v>
      </c>
      <c r="AE49" s="115">
        <f>IF(ISERROR(VLOOKUP(AD49,$AC$13:AC48,1,FALSE)),0,VLOOKUP(AD49,$AC$13:AC48,1,FALSE))</f>
        <v>0</v>
      </c>
      <c r="AF49" s="115">
        <f>IF(AA49=AB49,1,0)-AE50</f>
        <v>0</v>
      </c>
      <c r="AG49" s="42">
        <f>IF($B$4="中学",$B$4&amp;C49,C49)</f>
        <v>0</v>
      </c>
      <c r="AH49" s="114">
        <f>C49&amp;G49</f>
      </c>
      <c r="AI49" s="41">
        <f>C49&amp;H49</f>
      </c>
    </row>
    <row r="50" spans="2:35" ht="27" customHeight="1">
      <c r="B50" s="165"/>
      <c r="C50" s="166"/>
      <c r="D50" s="166"/>
      <c r="E50" s="40"/>
      <c r="F50" s="168"/>
      <c r="G50" s="156"/>
      <c r="H50" s="156"/>
      <c r="I50" s="122"/>
      <c r="K50" s="55"/>
      <c r="L50" s="55"/>
      <c r="M50" s="53"/>
      <c r="N50" s="54"/>
      <c r="Z50" s="117"/>
      <c r="AA50" s="117"/>
      <c r="AB50" s="117"/>
      <c r="AC50" s="117"/>
      <c r="AD50" s="117"/>
      <c r="AE50" s="115">
        <f>IF(AD49=AE49,1,0)</f>
        <v>0</v>
      </c>
      <c r="AF50" s="115"/>
      <c r="AG50" s="46"/>
      <c r="AH50" s="117"/>
      <c r="AI50" s="45"/>
    </row>
    <row r="51" spans="2:35" ht="27" customHeight="1">
      <c r="B51" s="164">
        <f>IF(AF51&lt;1,19,"ﾅﾝﾊﾞｰｶｰﾄﾞが重複しています")</f>
        <v>19</v>
      </c>
      <c r="C51" s="166"/>
      <c r="D51" s="166"/>
      <c r="E51" s="40"/>
      <c r="F51" s="205"/>
      <c r="G51" s="156"/>
      <c r="H51" s="156"/>
      <c r="I51" s="122"/>
      <c r="J51" s="157">
        <f>IF(E51="","",LEN(E51)-LEN(SUBSTITUTE(SUBSTITUTE(E51," ",),"　",)))</f>
      </c>
      <c r="K51" s="55"/>
      <c r="L51" s="55"/>
      <c r="M51" s="53"/>
      <c r="N51" s="54"/>
      <c r="Z51" s="114">
        <f>IF(D51="","",C51&amp;D51)</f>
      </c>
      <c r="AA51" s="114">
        <f>IF(Z51="",1,Z51)</f>
        <v>1</v>
      </c>
      <c r="AB51" s="114">
        <f>IF(ISERROR(VLOOKUP(AA51,$Z$13:Z50,1,FALSE)),0,VLOOKUP(AA51,$Z$13:Z50,1,FALSE))</f>
        <v>0</v>
      </c>
      <c r="AC51" s="114">
        <f>IF(D51="","",C51&amp;D51&amp;E51)</f>
      </c>
      <c r="AD51" s="114">
        <f>IF(AC51="",1,AC51)</f>
        <v>1</v>
      </c>
      <c r="AE51" s="115">
        <f>IF(ISERROR(VLOOKUP(AD51,$AC$13:AC50,1,FALSE)),0,VLOOKUP(AD51,$AC$13:AC50,1,FALSE))</f>
        <v>0</v>
      </c>
      <c r="AF51" s="115">
        <f>IF(AA51=AB51,1,0)-AE52</f>
        <v>0</v>
      </c>
      <c r="AG51" s="42">
        <f>IF($B$4="中学",$B$4&amp;C51,C51)</f>
        <v>0</v>
      </c>
      <c r="AH51" s="114">
        <f>C51&amp;G51</f>
      </c>
      <c r="AI51" s="41">
        <f>C51&amp;H51</f>
      </c>
    </row>
    <row r="52" spans="2:35" ht="27" customHeight="1">
      <c r="B52" s="165"/>
      <c r="C52" s="166"/>
      <c r="D52" s="166"/>
      <c r="E52" s="40"/>
      <c r="F52" s="168"/>
      <c r="G52" s="156"/>
      <c r="H52" s="156"/>
      <c r="I52" s="122"/>
      <c r="K52" s="55"/>
      <c r="L52" s="55"/>
      <c r="M52" s="53"/>
      <c r="N52" s="54"/>
      <c r="Z52" s="117"/>
      <c r="AA52" s="117"/>
      <c r="AB52" s="117"/>
      <c r="AC52" s="117"/>
      <c r="AD52" s="117"/>
      <c r="AE52" s="115">
        <f>IF(AD51=AE51,1,0)</f>
        <v>0</v>
      </c>
      <c r="AF52" s="115"/>
      <c r="AG52" s="46"/>
      <c r="AH52" s="117"/>
      <c r="AI52" s="45"/>
    </row>
    <row r="53" spans="2:35" ht="27" customHeight="1" thickBot="1">
      <c r="B53" s="169">
        <f>IF(AF53&lt;1,20,"ﾅﾝﾊﾞｰｶｰﾄﾞが重複しています")</f>
        <v>20</v>
      </c>
      <c r="C53" s="166"/>
      <c r="D53" s="166"/>
      <c r="E53" s="40"/>
      <c r="F53" s="205"/>
      <c r="G53" s="156"/>
      <c r="H53" s="156"/>
      <c r="I53" s="122"/>
      <c r="J53" s="157">
        <f>IF(E53="","",LEN(E53)-LEN(SUBSTITUTE(SUBSTITUTE(E53," ",),"　",)))</f>
      </c>
      <c r="K53" s="55"/>
      <c r="L53" s="55"/>
      <c r="M53" s="54"/>
      <c r="N53" s="54"/>
      <c r="Z53" s="114">
        <f>IF(D53="","",C53&amp;D53)</f>
      </c>
      <c r="AA53" s="114">
        <f>IF(Z53="",1,Z53)</f>
        <v>1</v>
      </c>
      <c r="AB53" s="114">
        <f>IF(ISERROR(VLOOKUP(AA53,$Z$13:Z52,1,FALSE)),0,VLOOKUP(AA53,$Z$13:Z52,1,FALSE))</f>
        <v>0</v>
      </c>
      <c r="AC53" s="114">
        <f>IF(D53="","",C53&amp;D53&amp;E53)</f>
      </c>
      <c r="AD53" s="114">
        <f>IF(AC53="",1,AC53)</f>
        <v>1</v>
      </c>
      <c r="AE53" s="115">
        <f>IF(ISERROR(VLOOKUP(AD53,$AC$13:AC52,1,FALSE)),0,VLOOKUP(AD53,$AC$13:AC52,1,FALSE))</f>
        <v>0</v>
      </c>
      <c r="AF53" s="115">
        <f>IF(AA53=AB53,1,0)-AE54</f>
        <v>0</v>
      </c>
      <c r="AG53" s="42">
        <f>IF($B$4="中学",$B$4&amp;C53,C53)</f>
        <v>0</v>
      </c>
      <c r="AH53" s="114">
        <f>C53&amp;G53</f>
      </c>
      <c r="AI53" s="41">
        <f>C53&amp;H53</f>
      </c>
    </row>
    <row r="54" spans="2:35" ht="27" customHeight="1" thickBot="1">
      <c r="B54" s="170"/>
      <c r="C54" s="171"/>
      <c r="D54" s="171"/>
      <c r="E54" s="52"/>
      <c r="F54" s="206"/>
      <c r="G54" s="159"/>
      <c r="H54" s="159"/>
      <c r="I54" s="123"/>
      <c r="K54" s="55"/>
      <c r="L54" s="55"/>
      <c r="M54" s="54"/>
      <c r="N54" s="54"/>
      <c r="Z54" s="117"/>
      <c r="AA54" s="117"/>
      <c r="AB54" s="117"/>
      <c r="AC54" s="117"/>
      <c r="AD54" s="117"/>
      <c r="AE54" s="115">
        <f>IF(AD53=AE53,1,0)</f>
        <v>0</v>
      </c>
      <c r="AF54" s="115"/>
      <c r="AG54" s="46"/>
      <c r="AH54" s="117"/>
      <c r="AI54" s="45"/>
    </row>
    <row r="55" spans="1:35" ht="27" customHeight="1" thickBot="1">
      <c r="A55" s="39">
        <f>COUNTA(E55,E57,E59,E61,E63,E65,E67,E69,E71,E73)</f>
        <v>0</v>
      </c>
      <c r="B55" s="170">
        <f>IF(AF55&lt;1,21,"ﾅﾝﾊﾞｰｶｰﾄﾞが重複しています")</f>
        <v>21</v>
      </c>
      <c r="C55" s="168"/>
      <c r="D55" s="168"/>
      <c r="E55" s="155"/>
      <c r="F55" s="221"/>
      <c r="G55" s="158"/>
      <c r="H55" s="158"/>
      <c r="I55" s="154"/>
      <c r="J55" s="157">
        <f>IF(E55="","",LEN(E55)-LEN(SUBSTITUTE(SUBSTITUTE(E55," ",),"　",)))</f>
      </c>
      <c r="K55" s="55"/>
      <c r="L55" s="55"/>
      <c r="M55" s="53"/>
      <c r="N55" s="54"/>
      <c r="Z55" s="114">
        <f>IF(D55="","",C55&amp;D55)</f>
      </c>
      <c r="AA55" s="114">
        <f>IF(Z55="",1,Z55)</f>
        <v>1</v>
      </c>
      <c r="AB55" s="114">
        <f>IF(ISERROR(VLOOKUP(AA55,$Z$13:Z54,1,FALSE)),0,VLOOKUP(AA55,$Z$13:Z54,1,FALSE))</f>
        <v>0</v>
      </c>
      <c r="AC55" s="114">
        <f>IF(D55="","",C55&amp;D55&amp;E55)</f>
      </c>
      <c r="AD55" s="114">
        <f>IF(AC55="",1,AC55)</f>
        <v>1</v>
      </c>
      <c r="AE55" s="115">
        <f>IF(ISERROR(VLOOKUP(AD55,$AC$13:AC54,1,FALSE)),0,VLOOKUP(AD55,$AC$13:AC54,1,FALSE))</f>
        <v>0</v>
      </c>
      <c r="AF55" s="115">
        <f>IF(AA55=AB55,1,0)-AE56</f>
        <v>0</v>
      </c>
      <c r="AG55" s="42">
        <f>IF($B$4="中学",$B$4&amp;C55,C55)</f>
        <v>0</v>
      </c>
      <c r="AH55" s="114">
        <f>C55&amp;G55</f>
      </c>
      <c r="AI55" s="41">
        <f>C55&amp;H55</f>
      </c>
    </row>
    <row r="56" spans="1:35" ht="27" customHeight="1">
      <c r="A56" s="44">
        <f>COUNTA(G55:I55,G57:I57,G59:I59,G61:I61,G63:I63,G65:I65,G67:I67,G69:I69,G71:I71,G73:I73)</f>
        <v>0</v>
      </c>
      <c r="B56" s="172"/>
      <c r="C56" s="166"/>
      <c r="D56" s="166"/>
      <c r="E56" s="40"/>
      <c r="F56" s="168"/>
      <c r="G56" s="156"/>
      <c r="H56" s="156"/>
      <c r="I56" s="122"/>
      <c r="K56" s="55"/>
      <c r="L56" s="55"/>
      <c r="M56" s="53"/>
      <c r="N56" s="54"/>
      <c r="Z56" s="117"/>
      <c r="AA56" s="117"/>
      <c r="AB56" s="117"/>
      <c r="AC56" s="117"/>
      <c r="AD56" s="117"/>
      <c r="AE56" s="115">
        <f>IF(AD55=AE55,1,0)</f>
        <v>0</v>
      </c>
      <c r="AF56" s="115"/>
      <c r="AG56" s="46"/>
      <c r="AH56" s="117"/>
      <c r="AI56" s="45"/>
    </row>
    <row r="57" spans="2:35" ht="27" customHeight="1">
      <c r="B57" s="164">
        <f>IF(AF57&lt;1,22,"ﾅﾝﾊﾞｰｶｰﾄﾞが重複しています")</f>
        <v>22</v>
      </c>
      <c r="C57" s="166"/>
      <c r="D57" s="166"/>
      <c r="E57" s="40"/>
      <c r="F57" s="205"/>
      <c r="G57" s="156"/>
      <c r="H57" s="156"/>
      <c r="I57" s="122"/>
      <c r="J57" s="157">
        <f>IF(E57="","",LEN(E57)-LEN(SUBSTITUTE(SUBSTITUTE(E57," ",),"　",)))</f>
      </c>
      <c r="K57" s="55"/>
      <c r="L57" s="55"/>
      <c r="M57" s="53"/>
      <c r="N57" s="53"/>
      <c r="Z57" s="114">
        <f>IF(D57="","",C57&amp;D57)</f>
      </c>
      <c r="AA57" s="114">
        <f>IF(Z57="",1,Z57)</f>
        <v>1</v>
      </c>
      <c r="AB57" s="114">
        <f>IF(ISERROR(VLOOKUP(AA57,$Z$13:Z56,1,FALSE)),0,VLOOKUP(AA57,$Z$13:Z56,1,FALSE))</f>
        <v>0</v>
      </c>
      <c r="AC57" s="114">
        <f>IF(D57="","",C57&amp;D57&amp;E57)</f>
      </c>
      <c r="AD57" s="114">
        <f>IF(AC57="",1,AC57)</f>
        <v>1</v>
      </c>
      <c r="AE57" s="115">
        <f>IF(ISERROR(VLOOKUP(AD57,$AC$13:AC56,1,FALSE)),0,VLOOKUP(AD57,$AC$13:AC56,1,FALSE))</f>
        <v>0</v>
      </c>
      <c r="AF57" s="115">
        <f>IF(AA57=AB57,1,0)-AE58</f>
        <v>0</v>
      </c>
      <c r="AG57" s="42">
        <f>IF($B$4="中学",$B$4&amp;C57,C57)</f>
        <v>0</v>
      </c>
      <c r="AH57" s="114">
        <f>C57&amp;G57</f>
      </c>
      <c r="AI57" s="41">
        <f>C57&amp;H57</f>
      </c>
    </row>
    <row r="58" spans="2:35" ht="27" customHeight="1">
      <c r="B58" s="165"/>
      <c r="C58" s="166"/>
      <c r="D58" s="166"/>
      <c r="E58" s="40"/>
      <c r="F58" s="168"/>
      <c r="G58" s="156"/>
      <c r="H58" s="156"/>
      <c r="I58" s="122"/>
      <c r="K58" s="55"/>
      <c r="L58" s="55"/>
      <c r="M58" s="53"/>
      <c r="N58" s="54"/>
      <c r="Z58" s="117"/>
      <c r="AA58" s="117"/>
      <c r="AB58" s="117"/>
      <c r="AC58" s="117"/>
      <c r="AD58" s="117"/>
      <c r="AE58" s="115">
        <f>IF(AD57=AE57,1,0)</f>
        <v>0</v>
      </c>
      <c r="AF58" s="115"/>
      <c r="AG58" s="46"/>
      <c r="AH58" s="117"/>
      <c r="AI58" s="45"/>
    </row>
    <row r="59" spans="2:35" ht="27" customHeight="1">
      <c r="B59" s="164">
        <f>IF(AF59&lt;1,23,"ﾅﾝﾊﾞｰｶｰﾄﾞが重複しています")</f>
        <v>23</v>
      </c>
      <c r="C59" s="166"/>
      <c r="D59" s="166"/>
      <c r="E59" s="40"/>
      <c r="F59" s="205"/>
      <c r="G59" s="156"/>
      <c r="H59" s="156"/>
      <c r="I59" s="122"/>
      <c r="J59" s="157">
        <f>IF(E59="","",LEN(E59)-LEN(SUBSTITUTE(SUBSTITUTE(E59," ",),"　",)))</f>
      </c>
      <c r="K59" s="55"/>
      <c r="L59" s="55"/>
      <c r="M59" s="53"/>
      <c r="N59" s="54"/>
      <c r="Z59" s="114">
        <f>IF(D59="","",C59&amp;D59)</f>
      </c>
      <c r="AA59" s="114">
        <f>IF(Z59="",1,Z59)</f>
        <v>1</v>
      </c>
      <c r="AB59" s="114">
        <f>IF(ISERROR(VLOOKUP(AA59,$Z$13:Z58,1,FALSE)),0,VLOOKUP(AA59,$Z$13:Z58,1,FALSE))</f>
        <v>0</v>
      </c>
      <c r="AC59" s="114">
        <f>IF(D59="","",C59&amp;D59&amp;E59)</f>
      </c>
      <c r="AD59" s="114">
        <f>IF(AC59="",1,AC59)</f>
        <v>1</v>
      </c>
      <c r="AE59" s="115">
        <f>IF(ISERROR(VLOOKUP(AD59,$AC$13:AC58,1,FALSE)),0,VLOOKUP(AD59,$AC$13:AC58,1,FALSE))</f>
        <v>0</v>
      </c>
      <c r="AF59" s="115">
        <f>IF(AA59=AB59,1,0)-AE60</f>
        <v>0</v>
      </c>
      <c r="AG59" s="42">
        <f>IF($B$4="中学",$B$4&amp;C59,C59)</f>
        <v>0</v>
      </c>
      <c r="AH59" s="114">
        <f>C59&amp;G59</f>
      </c>
      <c r="AI59" s="41">
        <f>C59&amp;H59</f>
      </c>
    </row>
    <row r="60" spans="2:35" ht="27" customHeight="1">
      <c r="B60" s="165"/>
      <c r="C60" s="166"/>
      <c r="D60" s="166"/>
      <c r="E60" s="40"/>
      <c r="F60" s="168"/>
      <c r="G60" s="156"/>
      <c r="H60" s="156"/>
      <c r="I60" s="122"/>
      <c r="K60" s="55"/>
      <c r="L60" s="55"/>
      <c r="M60" s="53"/>
      <c r="N60" s="53"/>
      <c r="Z60" s="117"/>
      <c r="AA60" s="117"/>
      <c r="AB60" s="117"/>
      <c r="AC60" s="117"/>
      <c r="AD60" s="117"/>
      <c r="AE60" s="115">
        <f>IF(AD59=AE59,1,0)</f>
        <v>0</v>
      </c>
      <c r="AF60" s="115"/>
      <c r="AG60" s="46"/>
      <c r="AH60" s="117"/>
      <c r="AI60" s="45"/>
    </row>
    <row r="61" spans="2:35" ht="27" customHeight="1">
      <c r="B61" s="164">
        <f>IF(AF61&lt;1,24,"ﾅﾝﾊﾞｰｶｰﾄﾞが重複しています")</f>
        <v>24</v>
      </c>
      <c r="C61" s="166"/>
      <c r="D61" s="166"/>
      <c r="E61" s="40"/>
      <c r="F61" s="205"/>
      <c r="G61" s="156"/>
      <c r="H61" s="156"/>
      <c r="I61" s="122"/>
      <c r="J61" s="157">
        <f>IF(E61="","",LEN(E61)-LEN(SUBSTITUTE(SUBSTITUTE(E61," ",),"　",)))</f>
      </c>
      <c r="K61" s="55"/>
      <c r="L61" s="55"/>
      <c r="M61" s="53"/>
      <c r="N61" s="54"/>
      <c r="Z61" s="114">
        <f>IF(D61="","",C61&amp;D61)</f>
      </c>
      <c r="AA61" s="114">
        <f>IF(Z61="",1,Z61)</f>
        <v>1</v>
      </c>
      <c r="AB61" s="114">
        <f>IF(ISERROR(VLOOKUP(AA61,$Z$13:Z60,1,FALSE)),0,VLOOKUP(AA61,$Z$13:Z60,1,FALSE))</f>
        <v>0</v>
      </c>
      <c r="AC61" s="114">
        <f>IF(D61="","",C61&amp;D61&amp;E61)</f>
      </c>
      <c r="AD61" s="114">
        <f>IF(AC61="",1,AC61)</f>
        <v>1</v>
      </c>
      <c r="AE61" s="115">
        <f>IF(ISERROR(VLOOKUP(AD61,$AC$13:AC60,1,FALSE)),0,VLOOKUP(AD61,$AC$13:AC60,1,FALSE))</f>
        <v>0</v>
      </c>
      <c r="AF61" s="115">
        <f>IF(AA61=AB61,1,0)-AE62</f>
        <v>0</v>
      </c>
      <c r="AG61" s="42">
        <f>IF($B$4="中学",$B$4&amp;C61,C61)</f>
        <v>0</v>
      </c>
      <c r="AH61" s="114">
        <f>C61&amp;G61</f>
      </c>
      <c r="AI61" s="41">
        <f>C61&amp;H61</f>
      </c>
    </row>
    <row r="62" spans="2:35" ht="27" customHeight="1">
      <c r="B62" s="165"/>
      <c r="C62" s="166"/>
      <c r="D62" s="166"/>
      <c r="E62" s="40"/>
      <c r="F62" s="168"/>
      <c r="G62" s="156"/>
      <c r="H62" s="156"/>
      <c r="I62" s="122"/>
      <c r="K62" s="55"/>
      <c r="L62" s="55"/>
      <c r="M62" s="53"/>
      <c r="N62" s="54"/>
      <c r="Z62" s="117"/>
      <c r="AA62" s="117"/>
      <c r="AB62" s="117"/>
      <c r="AC62" s="117"/>
      <c r="AD62" s="117"/>
      <c r="AE62" s="115">
        <f>IF(AD61=AE61,1,0)</f>
        <v>0</v>
      </c>
      <c r="AF62" s="115"/>
      <c r="AG62" s="46"/>
      <c r="AH62" s="117"/>
      <c r="AI62" s="45"/>
    </row>
    <row r="63" spans="2:35" ht="27" customHeight="1">
      <c r="B63" s="164">
        <f>IF(AF63&lt;1,25,"ﾅﾝﾊﾞｰｶｰﾄﾞが重複しています")</f>
        <v>25</v>
      </c>
      <c r="C63" s="166"/>
      <c r="D63" s="166"/>
      <c r="E63" s="40"/>
      <c r="F63" s="205"/>
      <c r="G63" s="156"/>
      <c r="H63" s="156"/>
      <c r="I63" s="122"/>
      <c r="J63" s="157">
        <f>IF(E63="","",LEN(E63)-LEN(SUBSTITUTE(SUBSTITUTE(E63," ",),"　",)))</f>
      </c>
      <c r="K63" s="55"/>
      <c r="L63" s="55"/>
      <c r="M63" s="53"/>
      <c r="N63" s="53"/>
      <c r="Z63" s="114">
        <f>IF(D63="","",C63&amp;D63)</f>
      </c>
      <c r="AA63" s="114">
        <f>IF(Z63="",1,Z63)</f>
        <v>1</v>
      </c>
      <c r="AB63" s="114">
        <f>IF(ISERROR(VLOOKUP(AA63,$Z$13:Z62,1,FALSE)),0,VLOOKUP(AA63,$Z$13:Z62,1,FALSE))</f>
        <v>0</v>
      </c>
      <c r="AC63" s="114">
        <f>IF(D63="","",C63&amp;D63&amp;E63)</f>
      </c>
      <c r="AD63" s="114">
        <f>IF(AC63="",1,AC63)</f>
        <v>1</v>
      </c>
      <c r="AE63" s="115">
        <f>IF(ISERROR(VLOOKUP(AD63,$AC$13:AC62,1,FALSE)),0,VLOOKUP(AD63,$AC$13:AC62,1,FALSE))</f>
        <v>0</v>
      </c>
      <c r="AF63" s="115">
        <f>IF(AA63=AB63,1,0)-AE64</f>
        <v>0</v>
      </c>
      <c r="AG63" s="42">
        <f>IF($B$4="中学",$B$4&amp;C63,C63)</f>
        <v>0</v>
      </c>
      <c r="AH63" s="114">
        <f>C63&amp;G63</f>
      </c>
      <c r="AI63" s="41">
        <f>C63&amp;H63</f>
      </c>
    </row>
    <row r="64" spans="2:35" ht="27" customHeight="1">
      <c r="B64" s="165"/>
      <c r="C64" s="166"/>
      <c r="D64" s="166"/>
      <c r="E64" s="40"/>
      <c r="F64" s="168"/>
      <c r="G64" s="156"/>
      <c r="H64" s="156"/>
      <c r="I64" s="122"/>
      <c r="K64" s="55"/>
      <c r="L64" s="55"/>
      <c r="M64" s="53"/>
      <c r="N64" s="53"/>
      <c r="Z64" s="117"/>
      <c r="AA64" s="117"/>
      <c r="AB64" s="117"/>
      <c r="AC64" s="117"/>
      <c r="AD64" s="117"/>
      <c r="AE64" s="115">
        <f>IF(AD63=AE63,1,0)</f>
        <v>0</v>
      </c>
      <c r="AF64" s="115"/>
      <c r="AG64" s="46"/>
      <c r="AH64" s="117"/>
      <c r="AI64" s="45"/>
    </row>
    <row r="65" spans="2:35" ht="27" customHeight="1">
      <c r="B65" s="164">
        <f>IF(AF65&lt;1,26,"ﾅﾝﾊﾞｰｶｰﾄﾞが重複しています")</f>
        <v>26</v>
      </c>
      <c r="C65" s="166"/>
      <c r="D65" s="166"/>
      <c r="E65" s="40"/>
      <c r="F65" s="205"/>
      <c r="G65" s="156"/>
      <c r="H65" s="156"/>
      <c r="I65" s="122"/>
      <c r="J65" s="157">
        <f>IF(E65="","",LEN(E65)-LEN(SUBSTITUTE(SUBSTITUTE(E65," ",),"　",)))</f>
      </c>
      <c r="K65" s="56"/>
      <c r="L65" s="56"/>
      <c r="M65" s="53"/>
      <c r="N65" s="54"/>
      <c r="Z65" s="114">
        <f>IF(D65="","",C65&amp;D65)</f>
      </c>
      <c r="AA65" s="114">
        <f>IF(Z65="",1,Z65)</f>
        <v>1</v>
      </c>
      <c r="AB65" s="114">
        <f>IF(ISERROR(VLOOKUP(AA65,$Z$13:Z64,1,FALSE)),0,VLOOKUP(AA65,$Z$13:Z64,1,FALSE))</f>
        <v>0</v>
      </c>
      <c r="AC65" s="114">
        <f>IF(D65="","",C65&amp;D65&amp;E65)</f>
      </c>
      <c r="AD65" s="114">
        <f>IF(AC65="",1,AC65)</f>
        <v>1</v>
      </c>
      <c r="AE65" s="115">
        <f>IF(ISERROR(VLOOKUP(AD65,$AC$13:AC64,1,FALSE)),0,VLOOKUP(AD65,$AC$13:AC64,1,FALSE))</f>
        <v>0</v>
      </c>
      <c r="AF65" s="115">
        <f>IF(AA65=AB65,1,0)-AE66</f>
        <v>0</v>
      </c>
      <c r="AG65" s="42">
        <f>IF($B$4="中学",$B$4&amp;C65,C65)</f>
        <v>0</v>
      </c>
      <c r="AH65" s="114">
        <f>C65&amp;G65</f>
      </c>
      <c r="AI65" s="41">
        <f>C65&amp;H65</f>
      </c>
    </row>
    <row r="66" spans="2:35" ht="27" customHeight="1">
      <c r="B66" s="165"/>
      <c r="C66" s="166"/>
      <c r="D66" s="166"/>
      <c r="E66" s="40"/>
      <c r="F66" s="168"/>
      <c r="G66" s="156"/>
      <c r="H66" s="156"/>
      <c r="I66" s="122"/>
      <c r="K66" s="55"/>
      <c r="L66" s="55"/>
      <c r="M66" s="53"/>
      <c r="N66" s="53"/>
      <c r="Z66" s="117"/>
      <c r="AA66" s="117"/>
      <c r="AB66" s="117"/>
      <c r="AC66" s="117"/>
      <c r="AD66" s="117"/>
      <c r="AE66" s="115">
        <f>IF(AD65=AE65,1,0)</f>
        <v>0</v>
      </c>
      <c r="AF66" s="115"/>
      <c r="AG66" s="46"/>
      <c r="AH66" s="117"/>
      <c r="AI66" s="45"/>
    </row>
    <row r="67" spans="2:35" ht="27" customHeight="1">
      <c r="B67" s="164">
        <f>IF(AF67&lt;1,27,"ﾅﾝﾊﾞｰｶｰﾄﾞが重複しています")</f>
        <v>27</v>
      </c>
      <c r="C67" s="166"/>
      <c r="D67" s="166"/>
      <c r="E67" s="40"/>
      <c r="F67" s="205"/>
      <c r="G67" s="156"/>
      <c r="H67" s="156"/>
      <c r="I67" s="122"/>
      <c r="J67" s="157">
        <f>IF(E67="","",LEN(E67)-LEN(SUBSTITUTE(SUBSTITUTE(E67," ",),"　",)))</f>
      </c>
      <c r="K67" s="55"/>
      <c r="L67" s="55"/>
      <c r="M67" s="53"/>
      <c r="N67" s="54"/>
      <c r="Z67" s="114">
        <f>IF(D67="","",C67&amp;D67)</f>
      </c>
      <c r="AA67" s="114">
        <f>IF(Z67="",1,Z67)</f>
        <v>1</v>
      </c>
      <c r="AB67" s="114">
        <f>IF(ISERROR(VLOOKUP(AA67,$Z$13:Z66,1,FALSE)),0,VLOOKUP(AA67,$Z$13:Z66,1,FALSE))</f>
        <v>0</v>
      </c>
      <c r="AC67" s="114">
        <f>IF(D67="","",C67&amp;D67&amp;E67)</f>
      </c>
      <c r="AD67" s="114">
        <f>IF(AC67="",1,AC67)</f>
        <v>1</v>
      </c>
      <c r="AE67" s="115">
        <f>IF(ISERROR(VLOOKUP(AD67,$AC$13:AC66,1,FALSE)),0,VLOOKUP(AD67,$AC$13:AC66,1,FALSE))</f>
        <v>0</v>
      </c>
      <c r="AF67" s="115">
        <f>IF(AA67=AB67,1,0)-AE68</f>
        <v>0</v>
      </c>
      <c r="AG67" s="42">
        <f>IF($B$4="中学",$B$4&amp;C67,C67)</f>
        <v>0</v>
      </c>
      <c r="AH67" s="114">
        <f>C67&amp;G67</f>
      </c>
      <c r="AI67" s="41">
        <f>C67&amp;H67</f>
      </c>
    </row>
    <row r="68" spans="2:35" ht="27" customHeight="1">
      <c r="B68" s="165"/>
      <c r="C68" s="166"/>
      <c r="D68" s="166"/>
      <c r="E68" s="40"/>
      <c r="F68" s="168"/>
      <c r="G68" s="156"/>
      <c r="H68" s="156"/>
      <c r="I68" s="122"/>
      <c r="K68" s="55"/>
      <c r="L68" s="55"/>
      <c r="M68" s="53"/>
      <c r="N68" s="53"/>
      <c r="Z68" s="117"/>
      <c r="AA68" s="117"/>
      <c r="AB68" s="117"/>
      <c r="AC68" s="117"/>
      <c r="AD68" s="117"/>
      <c r="AE68" s="115">
        <f>IF(AD67=AE67,1,0)</f>
        <v>0</v>
      </c>
      <c r="AF68" s="115"/>
      <c r="AG68" s="46"/>
      <c r="AH68" s="117"/>
      <c r="AI68" s="45"/>
    </row>
    <row r="69" spans="2:35" ht="27" customHeight="1">
      <c r="B69" s="164">
        <f>IF(AF69&lt;1,28,"ﾅﾝﾊﾞｰｶｰﾄﾞが重複しています")</f>
        <v>28</v>
      </c>
      <c r="C69" s="166"/>
      <c r="D69" s="166"/>
      <c r="E69" s="40"/>
      <c r="F69" s="205"/>
      <c r="G69" s="156"/>
      <c r="H69" s="156"/>
      <c r="I69" s="122"/>
      <c r="J69" s="157">
        <f>IF(E69="","",LEN(E69)-LEN(SUBSTITUTE(SUBSTITUTE(E69," ",),"　",)))</f>
      </c>
      <c r="K69" s="55"/>
      <c r="L69" s="55"/>
      <c r="M69" s="53"/>
      <c r="N69" s="54"/>
      <c r="Z69" s="114">
        <f>IF(D69="","",C69&amp;D69)</f>
      </c>
      <c r="AA69" s="114">
        <f>IF(Z69="",1,Z69)</f>
        <v>1</v>
      </c>
      <c r="AB69" s="114">
        <f>IF(ISERROR(VLOOKUP(AA69,$Z$13:Z68,1,FALSE)),0,VLOOKUP(AA69,$Z$13:Z68,1,FALSE))</f>
        <v>0</v>
      </c>
      <c r="AC69" s="114">
        <f>IF(D69="","",C69&amp;D69&amp;E69)</f>
      </c>
      <c r="AD69" s="114">
        <f>IF(AC69="",1,AC69)</f>
        <v>1</v>
      </c>
      <c r="AE69" s="115">
        <f>IF(ISERROR(VLOOKUP(AD69,$AC$13:AC68,1,FALSE)),0,VLOOKUP(AD69,$AC$13:AC68,1,FALSE))</f>
        <v>0</v>
      </c>
      <c r="AF69" s="115">
        <f>IF(AA69=AB69,1,0)-AE70</f>
        <v>0</v>
      </c>
      <c r="AG69" s="42">
        <f>IF($B$4="中学",$B$4&amp;C69,C69)</f>
        <v>0</v>
      </c>
      <c r="AH69" s="114">
        <f>C69&amp;G69</f>
      </c>
      <c r="AI69" s="41">
        <f>C69&amp;H69</f>
      </c>
    </row>
    <row r="70" spans="2:35" ht="27" customHeight="1">
      <c r="B70" s="165"/>
      <c r="C70" s="166"/>
      <c r="D70" s="166"/>
      <c r="E70" s="40"/>
      <c r="F70" s="168"/>
      <c r="G70" s="156"/>
      <c r="H70" s="156"/>
      <c r="I70" s="122"/>
      <c r="K70" s="55"/>
      <c r="L70" s="55"/>
      <c r="M70" s="53"/>
      <c r="N70" s="54"/>
      <c r="Z70" s="117"/>
      <c r="AA70" s="117"/>
      <c r="AB70" s="117"/>
      <c r="AC70" s="117"/>
      <c r="AD70" s="117"/>
      <c r="AE70" s="115">
        <f>IF(AD69=AE69,1,0)</f>
        <v>0</v>
      </c>
      <c r="AF70" s="115"/>
      <c r="AG70" s="46"/>
      <c r="AH70" s="117"/>
      <c r="AI70" s="45"/>
    </row>
    <row r="71" spans="2:35" ht="27" customHeight="1">
      <c r="B71" s="164">
        <f>IF(AF71&lt;1,29,"ﾅﾝﾊﾞｰｶｰﾄﾞが重複しています")</f>
        <v>29</v>
      </c>
      <c r="C71" s="166"/>
      <c r="D71" s="166"/>
      <c r="E71" s="40"/>
      <c r="F71" s="205"/>
      <c r="G71" s="156"/>
      <c r="H71" s="156"/>
      <c r="I71" s="122"/>
      <c r="J71" s="157">
        <f>IF(E71="","",LEN(E71)-LEN(SUBSTITUTE(SUBSTITUTE(E71," ",),"　",)))</f>
      </c>
      <c r="K71" s="55"/>
      <c r="L71" s="55"/>
      <c r="M71" s="53"/>
      <c r="N71" s="54"/>
      <c r="Z71" s="114">
        <f>IF(D71="","",C71&amp;D71)</f>
      </c>
      <c r="AA71" s="114">
        <f>IF(Z71="",1,Z71)</f>
        <v>1</v>
      </c>
      <c r="AB71" s="114">
        <f>IF(ISERROR(VLOOKUP(AA71,$Z$13:Z70,1,FALSE)),0,VLOOKUP(AA71,$Z$13:Z70,1,FALSE))</f>
        <v>0</v>
      </c>
      <c r="AC71" s="114">
        <f>IF(D71="","",C71&amp;D71&amp;E71)</f>
      </c>
      <c r="AD71" s="114">
        <f>IF(AC71="",1,AC71)</f>
        <v>1</v>
      </c>
      <c r="AE71" s="115">
        <f>IF(ISERROR(VLOOKUP(AD71,$AC$13:AC70,1,FALSE)),0,VLOOKUP(AD71,$AC$13:AC70,1,FALSE))</f>
        <v>0</v>
      </c>
      <c r="AF71" s="115">
        <f>IF(AA71=AB71,1,0)-AE72</f>
        <v>0</v>
      </c>
      <c r="AG71" s="42">
        <f>IF($B$4="中学",$B$4&amp;C71,C71)</f>
        <v>0</v>
      </c>
      <c r="AH71" s="114">
        <f>C71&amp;G71</f>
      </c>
      <c r="AI71" s="41">
        <f>C71&amp;H71</f>
      </c>
    </row>
    <row r="72" spans="2:35" ht="27" customHeight="1">
      <c r="B72" s="165"/>
      <c r="C72" s="166"/>
      <c r="D72" s="166"/>
      <c r="E72" s="40"/>
      <c r="F72" s="168"/>
      <c r="G72" s="156"/>
      <c r="H72" s="156"/>
      <c r="I72" s="122"/>
      <c r="K72" s="55"/>
      <c r="L72" s="55"/>
      <c r="M72" s="53"/>
      <c r="N72" s="54"/>
      <c r="Z72" s="117"/>
      <c r="AA72" s="117"/>
      <c r="AB72" s="117"/>
      <c r="AC72" s="117"/>
      <c r="AD72" s="117"/>
      <c r="AE72" s="115">
        <f>IF(AD71=AE71,1,0)</f>
        <v>0</v>
      </c>
      <c r="AF72" s="115"/>
      <c r="AG72" s="46"/>
      <c r="AH72" s="117"/>
      <c r="AI72" s="45"/>
    </row>
    <row r="73" spans="2:35" ht="27" customHeight="1" thickBot="1">
      <c r="B73" s="169">
        <f>IF(AF73&lt;1,30,"ﾅﾝﾊﾞｰｶｰﾄﾞが重複しています")</f>
        <v>30</v>
      </c>
      <c r="C73" s="166"/>
      <c r="D73" s="166"/>
      <c r="E73" s="40"/>
      <c r="F73" s="205"/>
      <c r="G73" s="156"/>
      <c r="H73" s="156"/>
      <c r="I73" s="122"/>
      <c r="J73" s="157">
        <f>IF(E73="","",LEN(E73)-LEN(SUBSTITUTE(SUBSTITUTE(E73," ",),"　",)))</f>
      </c>
      <c r="K73" s="55"/>
      <c r="L73" s="55"/>
      <c r="M73" s="54"/>
      <c r="N73" s="54"/>
      <c r="Z73" s="114">
        <f>IF(D73="","",C73&amp;D73)</f>
      </c>
      <c r="AA73" s="114">
        <f>IF(Z73="",1,Z73)</f>
        <v>1</v>
      </c>
      <c r="AB73" s="114">
        <f>IF(ISERROR(VLOOKUP(AA73,$Z$13:Z72,1,FALSE)),0,VLOOKUP(AA73,$Z$13:Z72,1,FALSE))</f>
        <v>0</v>
      </c>
      <c r="AC73" s="114">
        <f>IF(D73="","",C73&amp;D73&amp;E73)</f>
      </c>
      <c r="AD73" s="114">
        <f>IF(AC73="",1,AC73)</f>
        <v>1</v>
      </c>
      <c r="AE73" s="115">
        <f>IF(ISERROR(VLOOKUP(AD73,$AC$13:AC72,1,FALSE)),0,VLOOKUP(AD73,$AC$13:AC72,1,FALSE))</f>
        <v>0</v>
      </c>
      <c r="AF73" s="115">
        <f>IF(AA73=AB73,1,0)-AE74</f>
        <v>0</v>
      </c>
      <c r="AG73" s="42">
        <f>IF($B$4="中学",$B$4&amp;C73,C73)</f>
        <v>0</v>
      </c>
      <c r="AH73" s="114">
        <f>C73&amp;G73</f>
      </c>
      <c r="AI73" s="41">
        <f>C73&amp;H73</f>
      </c>
    </row>
    <row r="74" spans="2:35" ht="27" customHeight="1" thickBot="1">
      <c r="B74" s="170"/>
      <c r="C74" s="171"/>
      <c r="D74" s="171"/>
      <c r="E74" s="52"/>
      <c r="F74" s="206"/>
      <c r="G74" s="159"/>
      <c r="H74" s="159"/>
      <c r="I74" s="123"/>
      <c r="K74" s="55"/>
      <c r="L74" s="55"/>
      <c r="M74" s="54"/>
      <c r="N74" s="54"/>
      <c r="Z74" s="117"/>
      <c r="AA74" s="117"/>
      <c r="AB74" s="117"/>
      <c r="AC74" s="117"/>
      <c r="AD74" s="117"/>
      <c r="AE74" s="115">
        <f>IF(AD73=AE73,1,0)</f>
        <v>0</v>
      </c>
      <c r="AF74" s="115"/>
      <c r="AG74" s="46"/>
      <c r="AH74" s="117"/>
      <c r="AI74" s="45"/>
    </row>
    <row r="75" spans="1:35" ht="27" customHeight="1">
      <c r="A75" s="39">
        <f>COUNTA(E75,E77,E79,E81,E83,E85,E87,E89,E91,E93)</f>
        <v>0</v>
      </c>
      <c r="B75" s="167">
        <f>IF(AF75&lt;1,31,"ﾅﾝﾊﾞｰｶｰﾄﾞが重複しています")</f>
        <v>31</v>
      </c>
      <c r="C75" s="168"/>
      <c r="D75" s="168"/>
      <c r="E75" s="155"/>
      <c r="F75" s="221"/>
      <c r="G75" s="158"/>
      <c r="H75" s="158"/>
      <c r="I75" s="154"/>
      <c r="J75" s="157">
        <f>IF(E75="","",LEN(E75)-LEN(SUBSTITUTE(SUBSTITUTE(E75," ",),"　",)))</f>
      </c>
      <c r="K75" s="55"/>
      <c r="L75" s="55"/>
      <c r="M75" s="53"/>
      <c r="N75" s="54"/>
      <c r="Z75" s="114">
        <f>IF(D75="","",C75&amp;D75)</f>
      </c>
      <c r="AA75" s="114">
        <f>IF(Z75="",1,Z75)</f>
        <v>1</v>
      </c>
      <c r="AB75" s="114">
        <f>IF(ISERROR(VLOOKUP(AA75,$Z$13:Z74,1,FALSE)),0,VLOOKUP(AA75,$Z$13:Z74,1,FALSE))</f>
        <v>0</v>
      </c>
      <c r="AC75" s="114">
        <f>IF(D75="","",C75&amp;D75&amp;E75)</f>
      </c>
      <c r="AD75" s="114">
        <f>IF(AC75="",1,AC75)</f>
        <v>1</v>
      </c>
      <c r="AE75" s="115">
        <f>IF(ISERROR(VLOOKUP(AD75,$AC$13:AC74,1,FALSE)),0,VLOOKUP(AD75,$AC$13:AC74,1,FALSE))</f>
        <v>0</v>
      </c>
      <c r="AF75" s="115">
        <f>IF(AA75=AB75,1,0)-AE76</f>
        <v>0</v>
      </c>
      <c r="AG75" s="42">
        <f>IF($B$4="中学",$B$4&amp;C75,C75)</f>
        <v>0</v>
      </c>
      <c r="AH75" s="114">
        <f>C75&amp;G75</f>
      </c>
      <c r="AI75" s="41">
        <f>C75&amp;H75</f>
      </c>
    </row>
    <row r="76" spans="1:35" ht="27" customHeight="1">
      <c r="A76" s="44">
        <f>COUNTA(G75:I75,G77:I77,G79:I79,G81:I81,G83:I83,G85:I85,G87:I87,G89:I89,G91:I91,G93:I93)</f>
        <v>0</v>
      </c>
      <c r="B76" s="165"/>
      <c r="C76" s="166"/>
      <c r="D76" s="166"/>
      <c r="E76" s="40"/>
      <c r="F76" s="168"/>
      <c r="G76" s="156"/>
      <c r="H76" s="156"/>
      <c r="I76" s="122"/>
      <c r="K76" s="55"/>
      <c r="L76" s="55"/>
      <c r="M76" s="53"/>
      <c r="N76" s="54"/>
      <c r="Z76" s="117"/>
      <c r="AA76" s="117"/>
      <c r="AB76" s="117"/>
      <c r="AC76" s="117"/>
      <c r="AD76" s="117"/>
      <c r="AE76" s="115">
        <f>IF(AD75=AE75,1,0)</f>
        <v>0</v>
      </c>
      <c r="AF76" s="115"/>
      <c r="AG76" s="46"/>
      <c r="AH76" s="117"/>
      <c r="AI76" s="45"/>
    </row>
    <row r="77" spans="2:35" ht="27" customHeight="1">
      <c r="B77" s="164">
        <f>IF(AF77&lt;1,32,"ﾅﾝﾊﾞｰｶｰﾄﾞが重複しています")</f>
        <v>32</v>
      </c>
      <c r="C77" s="166"/>
      <c r="D77" s="166"/>
      <c r="E77" s="40"/>
      <c r="F77" s="205"/>
      <c r="G77" s="156"/>
      <c r="H77" s="156"/>
      <c r="I77" s="122"/>
      <c r="J77" s="157">
        <f>IF(E77="","",LEN(E77)-LEN(SUBSTITUTE(SUBSTITUTE(E77," ",),"　",)))</f>
      </c>
      <c r="K77" s="55"/>
      <c r="L77" s="55"/>
      <c r="M77" s="53"/>
      <c r="N77" s="53"/>
      <c r="Z77" s="114">
        <f>IF(D77="","",C77&amp;D77)</f>
      </c>
      <c r="AA77" s="114">
        <f>IF(Z77="",1,Z77)</f>
        <v>1</v>
      </c>
      <c r="AB77" s="114">
        <f>IF(ISERROR(VLOOKUP(AA77,$Z$13:Z76,1,FALSE)),0,VLOOKUP(AA77,$Z$13:Z76,1,FALSE))</f>
        <v>0</v>
      </c>
      <c r="AC77" s="114">
        <f>IF(D77="","",C77&amp;D77&amp;E77)</f>
      </c>
      <c r="AD77" s="114">
        <f>IF(AC77="",1,AC77)</f>
        <v>1</v>
      </c>
      <c r="AE77" s="115">
        <f>IF(ISERROR(VLOOKUP(AD77,$AC$13:AC76,1,FALSE)),0,VLOOKUP(AD77,$AC$13:AC76,1,FALSE))</f>
        <v>0</v>
      </c>
      <c r="AF77" s="115">
        <f>IF(AA77=AB77,1,0)-AE78</f>
        <v>0</v>
      </c>
      <c r="AG77" s="42">
        <f>IF($B$4="中学",$B$4&amp;C77,C77)</f>
        <v>0</v>
      </c>
      <c r="AH77" s="114">
        <f>C77&amp;G77</f>
      </c>
      <c r="AI77" s="41">
        <f>C77&amp;H77</f>
      </c>
    </row>
    <row r="78" spans="2:35" ht="27" customHeight="1">
      <c r="B78" s="165"/>
      <c r="C78" s="166"/>
      <c r="D78" s="166"/>
      <c r="E78" s="40"/>
      <c r="F78" s="168"/>
      <c r="G78" s="156"/>
      <c r="H78" s="156"/>
      <c r="I78" s="122"/>
      <c r="K78" s="55"/>
      <c r="L78" s="55"/>
      <c r="M78" s="53"/>
      <c r="N78" s="54"/>
      <c r="Z78" s="117"/>
      <c r="AA78" s="117"/>
      <c r="AB78" s="117"/>
      <c r="AC78" s="117"/>
      <c r="AD78" s="117"/>
      <c r="AE78" s="115">
        <f>IF(AD77=AE77,1,0)</f>
        <v>0</v>
      </c>
      <c r="AF78" s="115"/>
      <c r="AG78" s="46"/>
      <c r="AH78" s="117"/>
      <c r="AI78" s="45"/>
    </row>
    <row r="79" spans="2:35" ht="27" customHeight="1">
      <c r="B79" s="164">
        <f>IF(AF79&lt;1,33,"ﾅﾝﾊﾞｰｶｰﾄﾞが重複しています")</f>
        <v>33</v>
      </c>
      <c r="C79" s="166"/>
      <c r="D79" s="166"/>
      <c r="E79" s="40"/>
      <c r="F79" s="205"/>
      <c r="G79" s="156"/>
      <c r="H79" s="156"/>
      <c r="I79" s="122"/>
      <c r="J79" s="157">
        <f>IF(E79="","",LEN(E79)-LEN(SUBSTITUTE(SUBSTITUTE(E79," ",),"　",)))</f>
      </c>
      <c r="K79" s="55"/>
      <c r="L79" s="55"/>
      <c r="M79" s="53"/>
      <c r="N79" s="54"/>
      <c r="Z79" s="114">
        <f>IF(D79="","",C79&amp;D79)</f>
      </c>
      <c r="AA79" s="114">
        <f>IF(Z79="",1,Z79)</f>
        <v>1</v>
      </c>
      <c r="AB79" s="114">
        <f>IF(ISERROR(VLOOKUP(AA79,$Z$13:Z78,1,FALSE)),0,VLOOKUP(AA79,$Z$13:Z78,1,FALSE))</f>
        <v>0</v>
      </c>
      <c r="AC79" s="114">
        <f>IF(D79="","",C79&amp;D79&amp;E79)</f>
      </c>
      <c r="AD79" s="114">
        <f>IF(AC79="",1,AC79)</f>
        <v>1</v>
      </c>
      <c r="AE79" s="115">
        <f>IF(ISERROR(VLOOKUP(AD79,$AC$13:AC78,1,FALSE)),0,VLOOKUP(AD79,$AC$13:AC78,1,FALSE))</f>
        <v>0</v>
      </c>
      <c r="AF79" s="115">
        <f>IF(AA79=AB79,1,0)-AE80</f>
        <v>0</v>
      </c>
      <c r="AG79" s="42">
        <f>IF($B$4="中学",$B$4&amp;C79,C79)</f>
        <v>0</v>
      </c>
      <c r="AH79" s="114">
        <f>C79&amp;G79</f>
      </c>
      <c r="AI79" s="41">
        <f>C79&amp;H79</f>
      </c>
    </row>
    <row r="80" spans="2:35" ht="27" customHeight="1">
      <c r="B80" s="165"/>
      <c r="C80" s="166"/>
      <c r="D80" s="166"/>
      <c r="E80" s="40"/>
      <c r="F80" s="168"/>
      <c r="G80" s="156"/>
      <c r="H80" s="156"/>
      <c r="I80" s="122"/>
      <c r="K80" s="55"/>
      <c r="L80" s="55"/>
      <c r="M80" s="53"/>
      <c r="N80" s="53"/>
      <c r="Z80" s="117"/>
      <c r="AA80" s="117"/>
      <c r="AB80" s="117"/>
      <c r="AC80" s="117"/>
      <c r="AD80" s="117"/>
      <c r="AE80" s="115">
        <f>IF(AD79=AE79,1,0)</f>
        <v>0</v>
      </c>
      <c r="AF80" s="115"/>
      <c r="AG80" s="46"/>
      <c r="AH80" s="117"/>
      <c r="AI80" s="45"/>
    </row>
    <row r="81" spans="2:35" ht="27" customHeight="1">
      <c r="B81" s="164">
        <f>IF(AF81&lt;1,34,"ﾅﾝﾊﾞｰｶｰﾄﾞが重複しています")</f>
        <v>34</v>
      </c>
      <c r="C81" s="166"/>
      <c r="D81" s="166"/>
      <c r="E81" s="40"/>
      <c r="F81" s="205"/>
      <c r="G81" s="156"/>
      <c r="H81" s="156"/>
      <c r="I81" s="122"/>
      <c r="J81" s="157">
        <f>IF(E81="","",LEN(E81)-LEN(SUBSTITUTE(SUBSTITUTE(E81," ",),"　",)))</f>
      </c>
      <c r="K81" s="55"/>
      <c r="L81" s="55"/>
      <c r="M81" s="53"/>
      <c r="N81" s="54"/>
      <c r="Z81" s="114">
        <f>IF(D81="","",C81&amp;D81)</f>
      </c>
      <c r="AA81" s="114">
        <f>IF(Z81="",1,Z81)</f>
        <v>1</v>
      </c>
      <c r="AB81" s="114">
        <f>IF(ISERROR(VLOOKUP(AA81,$Z$13:Z80,1,FALSE)),0,VLOOKUP(AA81,$Z$13:Z80,1,FALSE))</f>
        <v>0</v>
      </c>
      <c r="AC81" s="114">
        <f>IF(D81="","",C81&amp;D81&amp;E81)</f>
      </c>
      <c r="AD81" s="114">
        <f>IF(AC81="",1,AC81)</f>
        <v>1</v>
      </c>
      <c r="AE81" s="115">
        <f>IF(ISERROR(VLOOKUP(AD81,$AC$13:AC80,1,FALSE)),0,VLOOKUP(AD81,$AC$13:AC80,1,FALSE))</f>
        <v>0</v>
      </c>
      <c r="AF81" s="115">
        <f>IF(AA81=AB81,1,0)-AE82</f>
        <v>0</v>
      </c>
      <c r="AG81" s="42">
        <f>IF($B$4="中学",$B$4&amp;C81,C81)</f>
        <v>0</v>
      </c>
      <c r="AH81" s="114">
        <f>C81&amp;G81</f>
      </c>
      <c r="AI81" s="41">
        <f>C81&amp;H81</f>
      </c>
    </row>
    <row r="82" spans="2:35" ht="27" customHeight="1">
      <c r="B82" s="165"/>
      <c r="C82" s="166"/>
      <c r="D82" s="166"/>
      <c r="E82" s="40"/>
      <c r="F82" s="168"/>
      <c r="G82" s="156"/>
      <c r="H82" s="156"/>
      <c r="I82" s="122"/>
      <c r="K82" s="55"/>
      <c r="L82" s="55"/>
      <c r="M82" s="53"/>
      <c r="N82" s="54"/>
      <c r="Z82" s="117"/>
      <c r="AA82" s="117"/>
      <c r="AB82" s="117"/>
      <c r="AC82" s="117"/>
      <c r="AD82" s="117"/>
      <c r="AE82" s="115">
        <f>IF(AD81=AE81,1,0)</f>
        <v>0</v>
      </c>
      <c r="AF82" s="115"/>
      <c r="AG82" s="46"/>
      <c r="AH82" s="117"/>
      <c r="AI82" s="45"/>
    </row>
    <row r="83" spans="2:35" ht="27" customHeight="1">
      <c r="B83" s="164">
        <f>IF(AF83&lt;1,35,"ﾅﾝﾊﾞｰｶｰﾄﾞが重複しています")</f>
        <v>35</v>
      </c>
      <c r="C83" s="166"/>
      <c r="D83" s="166"/>
      <c r="E83" s="40"/>
      <c r="F83" s="205"/>
      <c r="G83" s="156"/>
      <c r="H83" s="156"/>
      <c r="I83" s="122"/>
      <c r="J83" s="157">
        <f>IF(E83="","",LEN(E83)-LEN(SUBSTITUTE(SUBSTITUTE(E83," ",),"　",)))</f>
      </c>
      <c r="K83" s="55"/>
      <c r="L83" s="55"/>
      <c r="M83" s="53"/>
      <c r="N83" s="53"/>
      <c r="Z83" s="114">
        <f>IF(D83="","",C83&amp;D83)</f>
      </c>
      <c r="AA83" s="114">
        <f>IF(Z83="",1,Z83)</f>
        <v>1</v>
      </c>
      <c r="AB83" s="114">
        <f>IF(ISERROR(VLOOKUP(AA83,$Z$13:Z82,1,FALSE)),0,VLOOKUP(AA83,$Z$13:Z82,1,FALSE))</f>
        <v>0</v>
      </c>
      <c r="AC83" s="114">
        <f>IF(D83="","",C83&amp;D83&amp;E83)</f>
      </c>
      <c r="AD83" s="114">
        <f>IF(AC83="",1,AC83)</f>
        <v>1</v>
      </c>
      <c r="AE83" s="115">
        <f>IF(ISERROR(VLOOKUP(AD83,$AC$13:AC82,1,FALSE)),0,VLOOKUP(AD83,$AC$13:AC82,1,FALSE))</f>
        <v>0</v>
      </c>
      <c r="AF83" s="115">
        <f>IF(AA83=AB83,1,0)-AE84</f>
        <v>0</v>
      </c>
      <c r="AG83" s="42">
        <f>IF($B$4="中学",$B$4&amp;C83,C83)</f>
        <v>0</v>
      </c>
      <c r="AH83" s="114">
        <f>C83&amp;G83</f>
      </c>
      <c r="AI83" s="41">
        <f>C83&amp;H83</f>
      </c>
    </row>
    <row r="84" spans="2:35" ht="27" customHeight="1">
      <c r="B84" s="165"/>
      <c r="C84" s="166"/>
      <c r="D84" s="166"/>
      <c r="E84" s="40"/>
      <c r="F84" s="168"/>
      <c r="G84" s="156"/>
      <c r="H84" s="156"/>
      <c r="I84" s="122"/>
      <c r="K84" s="55"/>
      <c r="L84" s="55"/>
      <c r="M84" s="53"/>
      <c r="N84" s="53"/>
      <c r="Z84" s="117"/>
      <c r="AA84" s="117"/>
      <c r="AB84" s="117"/>
      <c r="AC84" s="117"/>
      <c r="AD84" s="117"/>
      <c r="AE84" s="115">
        <f>IF(AD83=AE83,1,0)</f>
        <v>0</v>
      </c>
      <c r="AF84" s="115"/>
      <c r="AG84" s="46"/>
      <c r="AH84" s="117"/>
      <c r="AI84" s="45"/>
    </row>
    <row r="85" spans="2:35" ht="27" customHeight="1">
      <c r="B85" s="164">
        <f>IF(AF85&lt;1,36,"ﾅﾝﾊﾞｰｶｰﾄﾞが重複しています")</f>
        <v>36</v>
      </c>
      <c r="C85" s="166"/>
      <c r="D85" s="166"/>
      <c r="E85" s="40"/>
      <c r="F85" s="205"/>
      <c r="G85" s="156"/>
      <c r="H85" s="156"/>
      <c r="I85" s="122"/>
      <c r="J85" s="157">
        <f>IF(E85="","",LEN(E85)-LEN(SUBSTITUTE(SUBSTITUTE(E85," ",),"　",)))</f>
      </c>
      <c r="K85" s="56"/>
      <c r="L85" s="56"/>
      <c r="M85" s="53"/>
      <c r="N85" s="54"/>
      <c r="Z85" s="114">
        <f>IF(D85="","",C85&amp;D85)</f>
      </c>
      <c r="AA85" s="114">
        <f>IF(Z85="",1,Z85)</f>
        <v>1</v>
      </c>
      <c r="AB85" s="114">
        <f>IF(ISERROR(VLOOKUP(AA85,$Z$13:Z84,1,FALSE)),0,VLOOKUP(AA85,$Z$13:Z84,1,FALSE))</f>
        <v>0</v>
      </c>
      <c r="AC85" s="114">
        <f>IF(D85="","",C85&amp;D85&amp;E85)</f>
      </c>
      <c r="AD85" s="114">
        <f>IF(AC85="",1,AC85)</f>
        <v>1</v>
      </c>
      <c r="AE85" s="115">
        <f>IF(ISERROR(VLOOKUP(AD85,$AC$13:AC84,1,FALSE)),0,VLOOKUP(AD85,$AC$13:AC84,1,FALSE))</f>
        <v>0</v>
      </c>
      <c r="AF85" s="115">
        <f>IF(AA85=AB85,1,0)-AE86</f>
        <v>0</v>
      </c>
      <c r="AG85" s="42">
        <f>IF($B$4="中学",$B$4&amp;C85,C85)</f>
        <v>0</v>
      </c>
      <c r="AH85" s="114">
        <f>C85&amp;G85</f>
      </c>
      <c r="AI85" s="41">
        <f>C85&amp;H85</f>
      </c>
    </row>
    <row r="86" spans="2:35" ht="27" customHeight="1">
      <c r="B86" s="165"/>
      <c r="C86" s="166"/>
      <c r="D86" s="166"/>
      <c r="E86" s="40"/>
      <c r="F86" s="168"/>
      <c r="G86" s="156"/>
      <c r="H86" s="156"/>
      <c r="I86" s="122"/>
      <c r="K86" s="55"/>
      <c r="L86" s="55"/>
      <c r="M86" s="53"/>
      <c r="N86" s="53"/>
      <c r="Z86" s="117"/>
      <c r="AA86" s="117"/>
      <c r="AB86" s="117"/>
      <c r="AC86" s="117"/>
      <c r="AD86" s="117"/>
      <c r="AE86" s="115">
        <f>IF(AD85=AE85,1,0)</f>
        <v>0</v>
      </c>
      <c r="AF86" s="115"/>
      <c r="AG86" s="46"/>
      <c r="AH86" s="117"/>
      <c r="AI86" s="45"/>
    </row>
    <row r="87" spans="2:35" ht="27" customHeight="1">
      <c r="B87" s="164">
        <f>IF(AF87&lt;1,37,"ﾅﾝﾊﾞｰｶｰﾄﾞが重複しています")</f>
        <v>37</v>
      </c>
      <c r="C87" s="166"/>
      <c r="D87" s="166"/>
      <c r="E87" s="40"/>
      <c r="F87" s="205"/>
      <c r="G87" s="156"/>
      <c r="H87" s="156"/>
      <c r="I87" s="122"/>
      <c r="J87" s="157">
        <f>IF(E87="","",LEN(E87)-LEN(SUBSTITUTE(SUBSTITUTE(E87," ",),"　",)))</f>
      </c>
      <c r="K87" s="55"/>
      <c r="L87" s="55"/>
      <c r="M87" s="53"/>
      <c r="N87" s="54"/>
      <c r="Z87" s="114">
        <f>IF(D87="","",C87&amp;D87)</f>
      </c>
      <c r="AA87" s="114">
        <f>IF(Z87="",1,Z87)</f>
        <v>1</v>
      </c>
      <c r="AB87" s="114">
        <f>IF(ISERROR(VLOOKUP(AA87,$Z$13:Z86,1,FALSE)),0,VLOOKUP(AA87,$Z$13:Z86,1,FALSE))</f>
        <v>0</v>
      </c>
      <c r="AC87" s="114">
        <f>IF(D87="","",C87&amp;D87&amp;E87)</f>
      </c>
      <c r="AD87" s="114">
        <f>IF(AC87="",1,AC87)</f>
        <v>1</v>
      </c>
      <c r="AE87" s="115">
        <f>IF(ISERROR(VLOOKUP(AD87,$AC$13:AC86,1,FALSE)),0,VLOOKUP(AD87,$AC$13:AC86,1,FALSE))</f>
        <v>0</v>
      </c>
      <c r="AF87" s="115">
        <f>IF(AA87=AB87,1,0)-AE88</f>
        <v>0</v>
      </c>
      <c r="AG87" s="42">
        <f>IF($B$4="中学",$B$4&amp;C87,C87)</f>
        <v>0</v>
      </c>
      <c r="AH87" s="114">
        <f>C87&amp;G87</f>
      </c>
      <c r="AI87" s="41">
        <f>C87&amp;H87</f>
      </c>
    </row>
    <row r="88" spans="2:35" ht="27" customHeight="1">
      <c r="B88" s="165"/>
      <c r="C88" s="166"/>
      <c r="D88" s="166"/>
      <c r="E88" s="40"/>
      <c r="F88" s="168"/>
      <c r="G88" s="156"/>
      <c r="H88" s="156"/>
      <c r="I88" s="122"/>
      <c r="K88" s="55"/>
      <c r="L88" s="55"/>
      <c r="M88" s="53"/>
      <c r="N88" s="53"/>
      <c r="Z88" s="117"/>
      <c r="AA88" s="117"/>
      <c r="AB88" s="117"/>
      <c r="AC88" s="117"/>
      <c r="AD88" s="117"/>
      <c r="AE88" s="115">
        <f>IF(AD87=AE87,1,0)</f>
        <v>0</v>
      </c>
      <c r="AF88" s="115"/>
      <c r="AG88" s="46"/>
      <c r="AH88" s="117"/>
      <c r="AI88" s="45"/>
    </row>
    <row r="89" spans="2:35" ht="27" customHeight="1">
      <c r="B89" s="164">
        <f>IF(AF89&lt;1,38,"ﾅﾝﾊﾞｰｶｰﾄﾞが重複しています")</f>
        <v>38</v>
      </c>
      <c r="C89" s="166"/>
      <c r="D89" s="166"/>
      <c r="E89" s="40"/>
      <c r="F89" s="205"/>
      <c r="G89" s="156"/>
      <c r="H89" s="156"/>
      <c r="I89" s="122"/>
      <c r="J89" s="157">
        <f>IF(E89="","",LEN(E89)-LEN(SUBSTITUTE(SUBSTITUTE(E89," ",),"　",)))</f>
      </c>
      <c r="K89" s="55"/>
      <c r="L89" s="55"/>
      <c r="M89" s="53"/>
      <c r="N89" s="54"/>
      <c r="Z89" s="114">
        <f>IF(D89="","",C89&amp;D89)</f>
      </c>
      <c r="AA89" s="114">
        <f>IF(Z89="",1,Z89)</f>
        <v>1</v>
      </c>
      <c r="AB89" s="114">
        <f>IF(ISERROR(VLOOKUP(AA89,$Z$13:Z88,1,FALSE)),0,VLOOKUP(AA89,$Z$13:Z88,1,FALSE))</f>
        <v>0</v>
      </c>
      <c r="AC89" s="114">
        <f>IF(D89="","",C89&amp;D89&amp;E89)</f>
      </c>
      <c r="AD89" s="114">
        <f>IF(AC89="",1,AC89)</f>
        <v>1</v>
      </c>
      <c r="AE89" s="115">
        <f>IF(ISERROR(VLOOKUP(AD89,$AC$13:AC88,1,FALSE)),0,VLOOKUP(AD89,$AC$13:AC88,1,FALSE))</f>
        <v>0</v>
      </c>
      <c r="AF89" s="115">
        <f>IF(AA89=AB89,1,0)-AE90</f>
        <v>0</v>
      </c>
      <c r="AG89" s="42">
        <f>IF($B$4="中学",$B$4&amp;C89,C89)</f>
        <v>0</v>
      </c>
      <c r="AH89" s="114">
        <f>C89&amp;G89</f>
      </c>
      <c r="AI89" s="41">
        <f>C89&amp;H89</f>
      </c>
    </row>
    <row r="90" spans="2:35" ht="27" customHeight="1">
      <c r="B90" s="165"/>
      <c r="C90" s="166"/>
      <c r="D90" s="166"/>
      <c r="E90" s="40"/>
      <c r="F90" s="168"/>
      <c r="G90" s="156"/>
      <c r="H90" s="156"/>
      <c r="I90" s="122"/>
      <c r="K90" s="55"/>
      <c r="L90" s="55"/>
      <c r="M90" s="53"/>
      <c r="N90" s="54"/>
      <c r="Z90" s="117"/>
      <c r="AA90" s="117"/>
      <c r="AB90" s="117"/>
      <c r="AC90" s="117"/>
      <c r="AD90" s="117"/>
      <c r="AE90" s="115">
        <f>IF(AD89=AE89,1,0)</f>
        <v>0</v>
      </c>
      <c r="AF90" s="115"/>
      <c r="AG90" s="46"/>
      <c r="AH90" s="117"/>
      <c r="AI90" s="45"/>
    </row>
    <row r="91" spans="2:35" ht="27" customHeight="1">
      <c r="B91" s="164">
        <f>IF(AF91&lt;1,39,"ﾅﾝﾊﾞｰｶｰﾄﾞが重複しています")</f>
        <v>39</v>
      </c>
      <c r="C91" s="166"/>
      <c r="D91" s="166"/>
      <c r="E91" s="40"/>
      <c r="F91" s="205"/>
      <c r="G91" s="156"/>
      <c r="H91" s="156"/>
      <c r="I91" s="122"/>
      <c r="J91" s="157">
        <f>IF(E91="","",LEN(E91)-LEN(SUBSTITUTE(SUBSTITUTE(E91," ",),"　",)))</f>
      </c>
      <c r="K91" s="55"/>
      <c r="L91" s="55"/>
      <c r="M91" s="53"/>
      <c r="N91" s="54"/>
      <c r="Z91" s="114">
        <f>IF(D91="","",C91&amp;D91)</f>
      </c>
      <c r="AA91" s="114">
        <f>IF(Z91="",1,Z91)</f>
        <v>1</v>
      </c>
      <c r="AB91" s="114">
        <f>IF(ISERROR(VLOOKUP(AA91,$Z$13:Z90,1,FALSE)),0,VLOOKUP(AA91,$Z$13:Z90,1,FALSE))</f>
        <v>0</v>
      </c>
      <c r="AC91" s="114">
        <f>IF(D91="","",C91&amp;D91&amp;E91)</f>
      </c>
      <c r="AD91" s="114">
        <f>IF(AC91="",1,AC91)</f>
        <v>1</v>
      </c>
      <c r="AE91" s="115">
        <f>IF(ISERROR(VLOOKUP(AD91,$AC$13:AC90,1,FALSE)),0,VLOOKUP(AD91,$AC$13:AC90,1,FALSE))</f>
        <v>0</v>
      </c>
      <c r="AF91" s="115">
        <f>IF(AA91=AB91,1,0)-AE92</f>
        <v>0</v>
      </c>
      <c r="AG91" s="42">
        <f>IF($B$4="中学",$B$4&amp;C91,C91)</f>
        <v>0</v>
      </c>
      <c r="AH91" s="114">
        <f>C91&amp;G91</f>
      </c>
      <c r="AI91" s="41">
        <f>C91&amp;H91</f>
      </c>
    </row>
    <row r="92" spans="2:35" ht="27" customHeight="1">
      <c r="B92" s="165"/>
      <c r="C92" s="166"/>
      <c r="D92" s="166"/>
      <c r="E92" s="40"/>
      <c r="F92" s="168"/>
      <c r="G92" s="156"/>
      <c r="H92" s="156"/>
      <c r="I92" s="122"/>
      <c r="K92" s="55"/>
      <c r="L92" s="55"/>
      <c r="M92" s="53"/>
      <c r="N92" s="54"/>
      <c r="Z92" s="117"/>
      <c r="AA92" s="117"/>
      <c r="AB92" s="117"/>
      <c r="AC92" s="117"/>
      <c r="AD92" s="117"/>
      <c r="AE92" s="115">
        <f>IF(AD91=AE91,1,0)</f>
        <v>0</v>
      </c>
      <c r="AF92" s="115"/>
      <c r="AG92" s="46"/>
      <c r="AH92" s="117"/>
      <c r="AI92" s="45"/>
    </row>
    <row r="93" spans="2:35" ht="27" customHeight="1" thickBot="1">
      <c r="B93" s="169">
        <f>IF(AF93&lt;1,40,"ﾅﾝﾊﾞｰｶｰﾄﾞが重複しています")</f>
        <v>40</v>
      </c>
      <c r="C93" s="166"/>
      <c r="D93" s="166"/>
      <c r="E93" s="40"/>
      <c r="F93" s="205"/>
      <c r="G93" s="156"/>
      <c r="H93" s="156"/>
      <c r="I93" s="122"/>
      <c r="J93" s="157">
        <f>IF(E93="","",LEN(E93)-LEN(SUBSTITUTE(SUBSTITUTE(E93," ",),"　",)))</f>
      </c>
      <c r="K93" s="55"/>
      <c r="L93" s="55"/>
      <c r="M93" s="54"/>
      <c r="N93" s="54"/>
      <c r="Z93" s="114">
        <f>IF(D93="","",C93&amp;D93)</f>
      </c>
      <c r="AA93" s="114">
        <f>IF(Z93="",1,Z93)</f>
        <v>1</v>
      </c>
      <c r="AB93" s="114">
        <f>IF(ISERROR(VLOOKUP(AA93,$Z$13:Z92,1,FALSE)),0,VLOOKUP(AA93,$Z$13:Z92,1,FALSE))</f>
        <v>0</v>
      </c>
      <c r="AC93" s="114">
        <f>IF(D93="","",C93&amp;D93&amp;E93)</f>
      </c>
      <c r="AD93" s="114">
        <f>IF(AC93="",1,AC93)</f>
        <v>1</v>
      </c>
      <c r="AE93" s="115">
        <f>IF(ISERROR(VLOOKUP(AD93,$AC$13:AC92,1,FALSE)),0,VLOOKUP(AD93,$AC$13:AC92,1,FALSE))</f>
        <v>0</v>
      </c>
      <c r="AF93" s="115">
        <f>IF(AA93=AB93,1,0)-AE94</f>
        <v>0</v>
      </c>
      <c r="AG93" s="42">
        <f>IF($B$4="中学",$B$4&amp;C93,C93)</f>
        <v>0</v>
      </c>
      <c r="AH93" s="114">
        <f>C93&amp;G93</f>
      </c>
      <c r="AI93" s="41">
        <f>C93&amp;H93</f>
      </c>
    </row>
    <row r="94" spans="2:35" ht="27" customHeight="1" thickBot="1">
      <c r="B94" s="170"/>
      <c r="C94" s="171"/>
      <c r="D94" s="171"/>
      <c r="E94" s="52"/>
      <c r="F94" s="206"/>
      <c r="G94" s="159"/>
      <c r="H94" s="159"/>
      <c r="I94" s="123"/>
      <c r="K94" s="55"/>
      <c r="L94" s="55"/>
      <c r="M94" s="54"/>
      <c r="N94" s="54"/>
      <c r="Z94" s="117"/>
      <c r="AA94" s="117"/>
      <c r="AB94" s="117"/>
      <c r="AC94" s="117"/>
      <c r="AD94" s="117"/>
      <c r="AE94" s="115">
        <f>IF(AD93=AE93,1,0)</f>
        <v>0</v>
      </c>
      <c r="AF94" s="115"/>
      <c r="AG94" s="46"/>
      <c r="AH94" s="117"/>
      <c r="AI94" s="45"/>
    </row>
    <row r="95" spans="1:35" ht="27" customHeight="1">
      <c r="A95" s="39">
        <f>COUNTA(E95,E97,E99,E101,E103,E105,E107,E109,E111,E113)</f>
        <v>0</v>
      </c>
      <c r="B95" s="167">
        <f>IF(AF95&lt;1,41,"ﾅﾝﾊﾞｰｶｰﾄﾞが重複しています")</f>
        <v>41</v>
      </c>
      <c r="C95" s="168"/>
      <c r="D95" s="168"/>
      <c r="E95" s="155"/>
      <c r="F95" s="221"/>
      <c r="G95" s="158"/>
      <c r="H95" s="158"/>
      <c r="I95" s="154"/>
      <c r="J95" s="157">
        <f>IF(E95="","",LEN(E95)-LEN(SUBSTITUTE(SUBSTITUTE(E95," ",),"　",)))</f>
      </c>
      <c r="K95" s="55"/>
      <c r="L95" s="55"/>
      <c r="M95" s="53"/>
      <c r="N95" s="54"/>
      <c r="Z95" s="114">
        <f>IF(D95="","",C95&amp;D95)</f>
      </c>
      <c r="AA95" s="114">
        <f>IF(Z95="",1,Z95)</f>
        <v>1</v>
      </c>
      <c r="AB95" s="114">
        <f>IF(ISERROR(VLOOKUP(AA95,$Z$13:Z94,1,FALSE)),0,VLOOKUP(AA95,$Z$13:Z94,1,FALSE))</f>
        <v>0</v>
      </c>
      <c r="AC95" s="114">
        <f>IF(D95="","",C95&amp;D95&amp;E95)</f>
      </c>
      <c r="AD95" s="114">
        <f>IF(AC95="",1,AC95)</f>
        <v>1</v>
      </c>
      <c r="AE95" s="115">
        <f>IF(ISERROR(VLOOKUP(AD95,$AC$13:AC94,1,FALSE)),0,VLOOKUP(AD95,$AC$13:AC94,1,FALSE))</f>
        <v>0</v>
      </c>
      <c r="AF95" s="115">
        <f>IF(AA95=AB95,1,0)-AE96</f>
        <v>0</v>
      </c>
      <c r="AG95" s="42">
        <f>IF($B$4="中学",$B$4&amp;C95,C95)</f>
        <v>0</v>
      </c>
      <c r="AH95" s="114">
        <f>C95&amp;G95</f>
      </c>
      <c r="AI95" s="41">
        <f>C95&amp;H95</f>
      </c>
    </row>
    <row r="96" spans="1:35" ht="27" customHeight="1">
      <c r="A96" s="44">
        <f>COUNTA(G95:I95,G97:I97,G99:I99,G101:I101,G103:I103,G105:I105,G107:I107,G109:I109,G111:I111,G113:I113)</f>
        <v>0</v>
      </c>
      <c r="B96" s="165"/>
      <c r="C96" s="166"/>
      <c r="D96" s="166"/>
      <c r="E96" s="40"/>
      <c r="F96" s="168"/>
      <c r="G96" s="156"/>
      <c r="H96" s="156"/>
      <c r="I96" s="122"/>
      <c r="K96" s="55"/>
      <c r="L96" s="55"/>
      <c r="M96" s="53"/>
      <c r="N96" s="54"/>
      <c r="Z96" s="117"/>
      <c r="AA96" s="117"/>
      <c r="AB96" s="117"/>
      <c r="AC96" s="117"/>
      <c r="AD96" s="117"/>
      <c r="AE96" s="115">
        <f>IF(AD95=AE95,1,0)</f>
        <v>0</v>
      </c>
      <c r="AF96" s="115"/>
      <c r="AG96" s="46"/>
      <c r="AH96" s="117"/>
      <c r="AI96" s="45"/>
    </row>
    <row r="97" spans="2:35" ht="27" customHeight="1">
      <c r="B97" s="164">
        <f>IF(AF97&lt;1,42,"ﾅﾝﾊﾞｰｶｰﾄﾞが重複しています")</f>
        <v>42</v>
      </c>
      <c r="C97" s="166"/>
      <c r="D97" s="166"/>
      <c r="E97" s="40"/>
      <c r="F97" s="205"/>
      <c r="G97" s="156"/>
      <c r="H97" s="156"/>
      <c r="I97" s="122"/>
      <c r="J97" s="157">
        <f>IF(E97="","",LEN(E97)-LEN(SUBSTITUTE(SUBSTITUTE(E97," ",),"　",)))</f>
      </c>
      <c r="K97" s="55"/>
      <c r="L97" s="55"/>
      <c r="M97" s="53"/>
      <c r="N97" s="53"/>
      <c r="Z97" s="114">
        <f>IF(D97="","",C97&amp;D97)</f>
      </c>
      <c r="AA97" s="114">
        <f>IF(Z97="",1,Z97)</f>
        <v>1</v>
      </c>
      <c r="AB97" s="114">
        <f>IF(ISERROR(VLOOKUP(AA97,$Z$13:Z96,1,FALSE)),0,VLOOKUP(AA97,$Z$13:Z96,1,FALSE))</f>
        <v>0</v>
      </c>
      <c r="AC97" s="114">
        <f>IF(D97="","",C97&amp;D97&amp;E97)</f>
      </c>
      <c r="AD97" s="114">
        <f>IF(AC97="",1,AC97)</f>
        <v>1</v>
      </c>
      <c r="AE97" s="115">
        <f>IF(ISERROR(VLOOKUP(AD97,$AC$13:AC96,1,FALSE)),0,VLOOKUP(AD97,$AC$13:AC96,1,FALSE))</f>
        <v>0</v>
      </c>
      <c r="AF97" s="115">
        <f>IF(AA97=AB97,1,0)-AE98</f>
        <v>0</v>
      </c>
      <c r="AG97" s="42">
        <f>IF($B$4="中学",$B$4&amp;C97,C97)</f>
        <v>0</v>
      </c>
      <c r="AH97" s="114">
        <f>C97&amp;G97</f>
      </c>
      <c r="AI97" s="41">
        <f>C97&amp;H97</f>
      </c>
    </row>
    <row r="98" spans="2:35" ht="27" customHeight="1">
      <c r="B98" s="165"/>
      <c r="C98" s="166"/>
      <c r="D98" s="166"/>
      <c r="E98" s="40"/>
      <c r="F98" s="168"/>
      <c r="G98" s="156"/>
      <c r="H98" s="156"/>
      <c r="I98" s="122"/>
      <c r="K98" s="55"/>
      <c r="L98" s="55"/>
      <c r="M98" s="53"/>
      <c r="N98" s="54"/>
      <c r="Z98" s="117"/>
      <c r="AA98" s="117"/>
      <c r="AB98" s="117"/>
      <c r="AC98" s="117"/>
      <c r="AD98" s="117"/>
      <c r="AE98" s="115">
        <f>IF(AD97=AE97,1,0)</f>
        <v>0</v>
      </c>
      <c r="AF98" s="115"/>
      <c r="AG98" s="46"/>
      <c r="AH98" s="117"/>
      <c r="AI98" s="45"/>
    </row>
    <row r="99" spans="2:35" ht="27" customHeight="1">
      <c r="B99" s="164">
        <f>IF(AF99&lt;1,43,"ﾅﾝﾊﾞｰｶｰﾄﾞが重複しています")</f>
        <v>43</v>
      </c>
      <c r="C99" s="166"/>
      <c r="D99" s="166"/>
      <c r="E99" s="40"/>
      <c r="F99" s="205"/>
      <c r="G99" s="156"/>
      <c r="H99" s="156"/>
      <c r="I99" s="122"/>
      <c r="J99" s="157">
        <f>IF(E99="","",LEN(E99)-LEN(SUBSTITUTE(SUBSTITUTE(E99," ",),"　",)))</f>
      </c>
      <c r="K99" s="55"/>
      <c r="L99" s="55"/>
      <c r="M99" s="53"/>
      <c r="N99" s="54"/>
      <c r="Z99" s="114">
        <f>IF(D99="","",C99&amp;D99)</f>
      </c>
      <c r="AA99" s="114">
        <f>IF(Z99="",1,Z99)</f>
        <v>1</v>
      </c>
      <c r="AB99" s="114">
        <f>IF(ISERROR(VLOOKUP(AA99,$Z$13:Z98,1,FALSE)),0,VLOOKUP(AA99,$Z$13:Z98,1,FALSE))</f>
        <v>0</v>
      </c>
      <c r="AC99" s="114">
        <f>IF(D99="","",C99&amp;D99&amp;E99)</f>
      </c>
      <c r="AD99" s="114">
        <f>IF(AC99="",1,AC99)</f>
        <v>1</v>
      </c>
      <c r="AE99" s="115">
        <f>IF(ISERROR(VLOOKUP(AD99,$AC$13:AC98,1,FALSE)),0,VLOOKUP(AD99,$AC$13:AC98,1,FALSE))</f>
        <v>0</v>
      </c>
      <c r="AF99" s="115">
        <f>IF(AA99=AB99,1,0)-AE100</f>
        <v>0</v>
      </c>
      <c r="AG99" s="42">
        <f>IF($B$4="中学",$B$4&amp;C99,C99)</f>
        <v>0</v>
      </c>
      <c r="AH99" s="114">
        <f>C99&amp;G99</f>
      </c>
      <c r="AI99" s="41">
        <f>C99&amp;H99</f>
      </c>
    </row>
    <row r="100" spans="2:35" ht="27" customHeight="1">
      <c r="B100" s="165"/>
      <c r="C100" s="166"/>
      <c r="D100" s="166"/>
      <c r="E100" s="40"/>
      <c r="F100" s="168"/>
      <c r="G100" s="156"/>
      <c r="H100" s="156"/>
      <c r="I100" s="122"/>
      <c r="K100" s="55"/>
      <c r="L100" s="55"/>
      <c r="M100" s="53"/>
      <c r="N100" s="53"/>
      <c r="Z100" s="117"/>
      <c r="AA100" s="117"/>
      <c r="AB100" s="117"/>
      <c r="AC100" s="117"/>
      <c r="AD100" s="117"/>
      <c r="AE100" s="115">
        <f>IF(AD99=AE99,1,0)</f>
        <v>0</v>
      </c>
      <c r="AF100" s="115"/>
      <c r="AG100" s="46"/>
      <c r="AH100" s="117"/>
      <c r="AI100" s="45"/>
    </row>
    <row r="101" spans="2:35" ht="27" customHeight="1">
      <c r="B101" s="164">
        <f>IF(AF101&lt;1,44,"ﾅﾝﾊﾞｰｶｰﾄﾞが重複しています")</f>
        <v>44</v>
      </c>
      <c r="C101" s="166"/>
      <c r="D101" s="166"/>
      <c r="E101" s="40"/>
      <c r="F101" s="205"/>
      <c r="G101" s="156"/>
      <c r="H101" s="156"/>
      <c r="I101" s="122"/>
      <c r="J101" s="157">
        <f>IF(E101="","",LEN(E101)-LEN(SUBSTITUTE(SUBSTITUTE(E101," ",),"　",)))</f>
      </c>
      <c r="K101" s="55"/>
      <c r="L101" s="55"/>
      <c r="M101" s="53"/>
      <c r="N101" s="54"/>
      <c r="Z101" s="114">
        <f>IF(D101="","",C101&amp;D101)</f>
      </c>
      <c r="AA101" s="114">
        <f>IF(Z101="",1,Z101)</f>
        <v>1</v>
      </c>
      <c r="AB101" s="114">
        <f>IF(ISERROR(VLOOKUP(AA101,$Z$13:Z100,1,FALSE)),0,VLOOKUP(AA101,$Z$13:Z100,1,FALSE))</f>
        <v>0</v>
      </c>
      <c r="AC101" s="114">
        <f>IF(D101="","",C101&amp;D101&amp;E101)</f>
      </c>
      <c r="AD101" s="114">
        <f>IF(AC101="",1,AC101)</f>
        <v>1</v>
      </c>
      <c r="AE101" s="115">
        <f>IF(ISERROR(VLOOKUP(AD101,$AC$13:AC100,1,FALSE)),0,VLOOKUP(AD101,$AC$13:AC100,1,FALSE))</f>
        <v>0</v>
      </c>
      <c r="AF101" s="115">
        <f>IF(AA101=AB101,1,0)-AE102</f>
        <v>0</v>
      </c>
      <c r="AG101" s="42">
        <f>IF($B$4="中学",$B$4&amp;C101,C101)</f>
        <v>0</v>
      </c>
      <c r="AH101" s="114">
        <f>C101&amp;G101</f>
      </c>
      <c r="AI101" s="41">
        <f>C101&amp;H101</f>
      </c>
    </row>
    <row r="102" spans="2:35" ht="27" customHeight="1">
      <c r="B102" s="165"/>
      <c r="C102" s="166"/>
      <c r="D102" s="166"/>
      <c r="E102" s="40"/>
      <c r="F102" s="168"/>
      <c r="G102" s="156"/>
      <c r="H102" s="156"/>
      <c r="I102" s="122"/>
      <c r="K102" s="55"/>
      <c r="L102" s="55"/>
      <c r="M102" s="53"/>
      <c r="N102" s="54"/>
      <c r="Z102" s="117"/>
      <c r="AA102" s="117"/>
      <c r="AB102" s="117"/>
      <c r="AC102" s="117"/>
      <c r="AD102" s="117"/>
      <c r="AE102" s="115">
        <f>IF(AD101=AE101,1,0)</f>
        <v>0</v>
      </c>
      <c r="AF102" s="115"/>
      <c r="AG102" s="46"/>
      <c r="AH102" s="117"/>
      <c r="AI102" s="45"/>
    </row>
    <row r="103" spans="2:35" ht="27" customHeight="1">
      <c r="B103" s="164">
        <f>IF(AF103&lt;1,45,"ﾅﾝﾊﾞｰｶｰﾄﾞが重複しています")</f>
        <v>45</v>
      </c>
      <c r="C103" s="166"/>
      <c r="D103" s="166"/>
      <c r="E103" s="40"/>
      <c r="F103" s="205"/>
      <c r="G103" s="156"/>
      <c r="H103" s="156"/>
      <c r="I103" s="122"/>
      <c r="J103" s="157">
        <f>IF(E103="","",LEN(E103)-LEN(SUBSTITUTE(SUBSTITUTE(E103," ",),"　",)))</f>
      </c>
      <c r="K103" s="55"/>
      <c r="L103" s="55"/>
      <c r="M103" s="53"/>
      <c r="N103" s="53"/>
      <c r="Z103" s="114">
        <f>IF(D103="","",C103&amp;D103)</f>
      </c>
      <c r="AA103" s="114">
        <f>IF(Z103="",1,Z103)</f>
        <v>1</v>
      </c>
      <c r="AB103" s="114">
        <f>IF(ISERROR(VLOOKUP(AA103,$Z$13:Z102,1,FALSE)),0,VLOOKUP(AA103,$Z$13:Z102,1,FALSE))</f>
        <v>0</v>
      </c>
      <c r="AC103" s="114">
        <f>IF(D103="","",C103&amp;D103&amp;E103)</f>
      </c>
      <c r="AD103" s="114">
        <f>IF(AC103="",1,AC103)</f>
        <v>1</v>
      </c>
      <c r="AE103" s="115">
        <f>IF(ISERROR(VLOOKUP(AD103,$AC$13:AC102,1,FALSE)),0,VLOOKUP(AD103,$AC$13:AC102,1,FALSE))</f>
        <v>0</v>
      </c>
      <c r="AF103" s="115">
        <f>IF(AA103=AB103,1,0)-AE104</f>
        <v>0</v>
      </c>
      <c r="AG103" s="42">
        <f>IF($B$4="中学",$B$4&amp;C103,C103)</f>
        <v>0</v>
      </c>
      <c r="AH103" s="114">
        <f>C103&amp;G103</f>
      </c>
      <c r="AI103" s="41">
        <f>C103&amp;H103</f>
      </c>
    </row>
    <row r="104" spans="2:35" ht="27" customHeight="1">
      <c r="B104" s="165"/>
      <c r="C104" s="166"/>
      <c r="D104" s="166"/>
      <c r="E104" s="40"/>
      <c r="F104" s="168"/>
      <c r="G104" s="156"/>
      <c r="H104" s="156"/>
      <c r="I104" s="122"/>
      <c r="K104" s="55"/>
      <c r="L104" s="55"/>
      <c r="M104" s="53"/>
      <c r="N104" s="53"/>
      <c r="Z104" s="117"/>
      <c r="AA104" s="117"/>
      <c r="AB104" s="117"/>
      <c r="AC104" s="117"/>
      <c r="AD104" s="117"/>
      <c r="AE104" s="115">
        <f>IF(AD103=AE103,1,0)</f>
        <v>0</v>
      </c>
      <c r="AF104" s="115"/>
      <c r="AG104" s="46"/>
      <c r="AH104" s="117"/>
      <c r="AI104" s="45"/>
    </row>
    <row r="105" spans="2:35" ht="27" customHeight="1">
      <c r="B105" s="164">
        <f>IF(AF105&lt;1,46,"ﾅﾝﾊﾞｰｶｰﾄﾞが重複しています")</f>
        <v>46</v>
      </c>
      <c r="C105" s="166"/>
      <c r="D105" s="166"/>
      <c r="E105" s="40"/>
      <c r="F105" s="205"/>
      <c r="G105" s="156"/>
      <c r="H105" s="156"/>
      <c r="I105" s="122"/>
      <c r="J105" s="157">
        <f>IF(E105="","",LEN(E105)-LEN(SUBSTITUTE(SUBSTITUTE(E105," ",),"　",)))</f>
      </c>
      <c r="K105" s="56"/>
      <c r="L105" s="56"/>
      <c r="M105" s="53"/>
      <c r="N105" s="54"/>
      <c r="Z105" s="114">
        <f>IF(D105="","",C105&amp;D105)</f>
      </c>
      <c r="AA105" s="114">
        <f>IF(Z105="",1,Z105)</f>
        <v>1</v>
      </c>
      <c r="AB105" s="114">
        <f>IF(ISERROR(VLOOKUP(AA105,$Z$13:Z104,1,FALSE)),0,VLOOKUP(AA105,$Z$13:Z104,1,FALSE))</f>
        <v>0</v>
      </c>
      <c r="AC105" s="114">
        <f>IF(D105="","",C105&amp;D105&amp;E105)</f>
      </c>
      <c r="AD105" s="114">
        <f>IF(AC105="",1,AC105)</f>
        <v>1</v>
      </c>
      <c r="AE105" s="115">
        <f>IF(ISERROR(VLOOKUP(AD105,$AC$13:AC104,1,FALSE)),0,VLOOKUP(AD105,$AC$13:AC104,1,FALSE))</f>
        <v>0</v>
      </c>
      <c r="AF105" s="115">
        <f>IF(AA105=AB105,1,0)-AE106</f>
        <v>0</v>
      </c>
      <c r="AG105" s="42">
        <f>IF($B$4="中学",$B$4&amp;C105,C105)</f>
        <v>0</v>
      </c>
      <c r="AH105" s="114">
        <f>C105&amp;G105</f>
      </c>
      <c r="AI105" s="41">
        <f>C105&amp;H105</f>
      </c>
    </row>
    <row r="106" spans="2:35" ht="27" customHeight="1">
      <c r="B106" s="165"/>
      <c r="C106" s="166"/>
      <c r="D106" s="166"/>
      <c r="E106" s="40"/>
      <c r="F106" s="168"/>
      <c r="G106" s="156"/>
      <c r="H106" s="156"/>
      <c r="I106" s="122"/>
      <c r="K106" s="55"/>
      <c r="L106" s="55"/>
      <c r="M106" s="53"/>
      <c r="N106" s="53"/>
      <c r="Z106" s="117"/>
      <c r="AA106" s="117"/>
      <c r="AB106" s="117"/>
      <c r="AC106" s="117"/>
      <c r="AD106" s="117"/>
      <c r="AE106" s="115">
        <f>IF(AD105=AE105,1,0)</f>
        <v>0</v>
      </c>
      <c r="AF106" s="115"/>
      <c r="AG106" s="46"/>
      <c r="AH106" s="117"/>
      <c r="AI106" s="45"/>
    </row>
    <row r="107" spans="2:35" ht="27" customHeight="1">
      <c r="B107" s="164">
        <f>IF(AF107&lt;1,47,"ﾅﾝﾊﾞｰｶｰﾄﾞが重複しています")</f>
        <v>47</v>
      </c>
      <c r="C107" s="166"/>
      <c r="D107" s="166"/>
      <c r="E107" s="40"/>
      <c r="F107" s="205"/>
      <c r="G107" s="156"/>
      <c r="H107" s="156"/>
      <c r="I107" s="122"/>
      <c r="J107" s="157">
        <f>IF(E107="","",LEN(E107)-LEN(SUBSTITUTE(SUBSTITUTE(E107," ",),"　",)))</f>
      </c>
      <c r="K107" s="55"/>
      <c r="L107" s="55"/>
      <c r="M107" s="53"/>
      <c r="N107" s="54"/>
      <c r="Z107" s="114">
        <f>IF(D107="","",C107&amp;D107)</f>
      </c>
      <c r="AA107" s="114">
        <f>IF(Z107="",1,Z107)</f>
        <v>1</v>
      </c>
      <c r="AB107" s="114">
        <f>IF(ISERROR(VLOOKUP(AA107,$Z$13:Z106,1,FALSE)),0,VLOOKUP(AA107,$Z$13:Z106,1,FALSE))</f>
        <v>0</v>
      </c>
      <c r="AC107" s="114">
        <f>IF(D107="","",C107&amp;D107&amp;E107)</f>
      </c>
      <c r="AD107" s="114">
        <f>IF(AC107="",1,AC107)</f>
        <v>1</v>
      </c>
      <c r="AE107" s="115">
        <f>IF(ISERROR(VLOOKUP(AD107,$AC$13:AC106,1,FALSE)),0,VLOOKUP(AD107,$AC$13:AC106,1,FALSE))</f>
        <v>0</v>
      </c>
      <c r="AF107" s="115">
        <f>IF(AA107=AB107,1,0)-AE108</f>
        <v>0</v>
      </c>
      <c r="AG107" s="42">
        <f>IF($B$4="中学",$B$4&amp;C107,C107)</f>
        <v>0</v>
      </c>
      <c r="AH107" s="114">
        <f>C107&amp;G107</f>
      </c>
      <c r="AI107" s="41">
        <f>C107&amp;H107</f>
      </c>
    </row>
    <row r="108" spans="2:35" ht="27" customHeight="1">
      <c r="B108" s="165"/>
      <c r="C108" s="166"/>
      <c r="D108" s="166"/>
      <c r="E108" s="40"/>
      <c r="F108" s="168"/>
      <c r="G108" s="156"/>
      <c r="H108" s="156"/>
      <c r="I108" s="122"/>
      <c r="K108" s="55"/>
      <c r="L108" s="55"/>
      <c r="M108" s="53"/>
      <c r="N108" s="53"/>
      <c r="Z108" s="117"/>
      <c r="AA108" s="117"/>
      <c r="AB108" s="117"/>
      <c r="AC108" s="117"/>
      <c r="AD108" s="117"/>
      <c r="AE108" s="115">
        <f>IF(AD107=AE107,1,0)</f>
        <v>0</v>
      </c>
      <c r="AF108" s="115"/>
      <c r="AG108" s="46"/>
      <c r="AH108" s="117"/>
      <c r="AI108" s="45"/>
    </row>
    <row r="109" spans="2:35" ht="27" customHeight="1">
      <c r="B109" s="164">
        <f>IF(AF109&lt;1,48,"ﾅﾝﾊﾞｰｶｰﾄﾞが重複しています")</f>
        <v>48</v>
      </c>
      <c r="C109" s="166"/>
      <c r="D109" s="166"/>
      <c r="E109" s="40"/>
      <c r="F109" s="205"/>
      <c r="G109" s="156"/>
      <c r="H109" s="156"/>
      <c r="I109" s="122"/>
      <c r="J109" s="157">
        <f>IF(E109="","",LEN(E109)-LEN(SUBSTITUTE(SUBSTITUTE(E109," ",),"　",)))</f>
      </c>
      <c r="K109" s="55"/>
      <c r="L109" s="55"/>
      <c r="M109" s="53"/>
      <c r="N109" s="54"/>
      <c r="Z109" s="114">
        <f>IF(D109="","",C109&amp;D109)</f>
      </c>
      <c r="AA109" s="114">
        <f>IF(Z109="",1,Z109)</f>
        <v>1</v>
      </c>
      <c r="AB109" s="114">
        <f>IF(ISERROR(VLOOKUP(AA109,$Z$13:Z108,1,FALSE)),0,VLOOKUP(AA109,$Z$13:Z108,1,FALSE))</f>
        <v>0</v>
      </c>
      <c r="AC109" s="114">
        <f>IF(D109="","",C109&amp;D109&amp;E109)</f>
      </c>
      <c r="AD109" s="114">
        <f>IF(AC109="",1,AC109)</f>
        <v>1</v>
      </c>
      <c r="AE109" s="115">
        <f>IF(ISERROR(VLOOKUP(AD109,$AC$13:AC108,1,FALSE)),0,VLOOKUP(AD109,$AC$13:AC108,1,FALSE))</f>
        <v>0</v>
      </c>
      <c r="AF109" s="115">
        <f>IF(AA109=AB109,1,0)-AE110</f>
        <v>0</v>
      </c>
      <c r="AG109" s="42">
        <f>IF($B$4="中学",$B$4&amp;C109,C109)</f>
        <v>0</v>
      </c>
      <c r="AH109" s="114">
        <f>C109&amp;G109</f>
      </c>
      <c r="AI109" s="41">
        <f>C109&amp;H109</f>
      </c>
    </row>
    <row r="110" spans="2:35" ht="27" customHeight="1">
      <c r="B110" s="165"/>
      <c r="C110" s="166"/>
      <c r="D110" s="166"/>
      <c r="E110" s="40"/>
      <c r="F110" s="168"/>
      <c r="G110" s="156"/>
      <c r="H110" s="156"/>
      <c r="I110" s="122"/>
      <c r="K110" s="55"/>
      <c r="L110" s="55"/>
      <c r="M110" s="53"/>
      <c r="N110" s="54"/>
      <c r="Z110" s="117"/>
      <c r="AA110" s="117"/>
      <c r="AB110" s="117"/>
      <c r="AC110" s="117"/>
      <c r="AD110" s="117"/>
      <c r="AE110" s="115">
        <f>IF(AD109=AE109,1,0)</f>
        <v>0</v>
      </c>
      <c r="AF110" s="115"/>
      <c r="AG110" s="46"/>
      <c r="AH110" s="117"/>
      <c r="AI110" s="45"/>
    </row>
    <row r="111" spans="2:35" ht="27" customHeight="1">
      <c r="B111" s="164">
        <f>IF(AF111&lt;1,49,"ﾅﾝﾊﾞｰｶｰﾄﾞが重複しています")</f>
        <v>49</v>
      </c>
      <c r="C111" s="166"/>
      <c r="D111" s="166"/>
      <c r="E111" s="40"/>
      <c r="F111" s="205"/>
      <c r="G111" s="156"/>
      <c r="H111" s="156"/>
      <c r="I111" s="122"/>
      <c r="J111" s="157">
        <f>IF(E111="","",LEN(E111)-LEN(SUBSTITUTE(SUBSTITUTE(E111," ",),"　",)))</f>
      </c>
      <c r="K111" s="55"/>
      <c r="L111" s="55"/>
      <c r="M111" s="53"/>
      <c r="N111" s="54"/>
      <c r="Z111" s="114">
        <f>IF(D111="","",C111&amp;D111)</f>
      </c>
      <c r="AA111" s="114">
        <f>IF(Z111="",1,Z111)</f>
        <v>1</v>
      </c>
      <c r="AB111" s="114">
        <f>IF(ISERROR(VLOOKUP(AA111,$Z$13:Z110,1,FALSE)),0,VLOOKUP(AA111,$Z$13:Z110,1,FALSE))</f>
        <v>0</v>
      </c>
      <c r="AC111" s="114">
        <f>IF(D111="","",C111&amp;D111&amp;E111)</f>
      </c>
      <c r="AD111" s="114">
        <f>IF(AC111="",1,AC111)</f>
        <v>1</v>
      </c>
      <c r="AE111" s="115">
        <f>IF(ISERROR(VLOOKUP(AD111,$AC$13:AC110,1,FALSE)),0,VLOOKUP(AD111,$AC$13:AC110,1,FALSE))</f>
        <v>0</v>
      </c>
      <c r="AF111" s="115">
        <f>IF(AA111=AB111,1,0)-AE112</f>
        <v>0</v>
      </c>
      <c r="AG111" s="42">
        <f>IF($B$4="中学",$B$4&amp;C111,C111)</f>
        <v>0</v>
      </c>
      <c r="AH111" s="114">
        <f>C111&amp;G111</f>
      </c>
      <c r="AI111" s="41">
        <f>C111&amp;H111</f>
      </c>
    </row>
    <row r="112" spans="2:35" ht="27" customHeight="1">
      <c r="B112" s="165"/>
      <c r="C112" s="166"/>
      <c r="D112" s="166"/>
      <c r="E112" s="40"/>
      <c r="F112" s="168"/>
      <c r="G112" s="156"/>
      <c r="H112" s="156"/>
      <c r="I112" s="122"/>
      <c r="K112" s="55"/>
      <c r="L112" s="55"/>
      <c r="M112" s="53"/>
      <c r="N112" s="54"/>
      <c r="Z112" s="117"/>
      <c r="AA112" s="117"/>
      <c r="AB112" s="117"/>
      <c r="AC112" s="117"/>
      <c r="AD112" s="117"/>
      <c r="AE112" s="115">
        <f>IF(AD111=AE111,1,0)</f>
        <v>0</v>
      </c>
      <c r="AF112" s="115"/>
      <c r="AG112" s="46"/>
      <c r="AH112" s="117"/>
      <c r="AI112" s="45"/>
    </row>
    <row r="113" spans="2:35" ht="27" customHeight="1" thickBot="1">
      <c r="B113" s="169">
        <f>IF(AF113&lt;1,50,"ﾅﾝﾊﾞｰｶｰﾄﾞが重複しています")</f>
        <v>50</v>
      </c>
      <c r="C113" s="166"/>
      <c r="D113" s="166"/>
      <c r="E113" s="40"/>
      <c r="F113" s="205"/>
      <c r="G113" s="156"/>
      <c r="H113" s="156"/>
      <c r="I113" s="122"/>
      <c r="J113" s="157">
        <f>IF(E113="","",LEN(E113)-LEN(SUBSTITUTE(SUBSTITUTE(E113," ",),"　",)))</f>
      </c>
      <c r="K113" s="55"/>
      <c r="L113" s="55"/>
      <c r="M113" s="54"/>
      <c r="N113" s="54"/>
      <c r="Z113" s="114">
        <f>IF(D113="","",C113&amp;D113)</f>
      </c>
      <c r="AA113" s="114">
        <f>IF(Z113="",1,Z113)</f>
        <v>1</v>
      </c>
      <c r="AB113" s="114">
        <f>IF(ISERROR(VLOOKUP(AA113,$Z$13:Z112,1,FALSE)),0,VLOOKUP(AA113,$Z$13:Z112,1,FALSE))</f>
        <v>0</v>
      </c>
      <c r="AC113" s="114">
        <f>IF(D113="","",C113&amp;D113&amp;E113)</f>
      </c>
      <c r="AD113" s="114">
        <f>IF(AC113="",1,AC113)</f>
        <v>1</v>
      </c>
      <c r="AE113" s="115">
        <f>IF(ISERROR(VLOOKUP(AD113,$AC$13:AC112,1,FALSE)),0,VLOOKUP(AD113,$AC$13:AC112,1,FALSE))</f>
        <v>0</v>
      </c>
      <c r="AF113" s="115">
        <f>IF(AA113=AB113,1,0)-AE114</f>
        <v>0</v>
      </c>
      <c r="AG113" s="42">
        <f>IF($B$4="中学",$B$4&amp;C113,C113)</f>
        <v>0</v>
      </c>
      <c r="AH113" s="114">
        <f>C113&amp;G113</f>
      </c>
      <c r="AI113" s="41">
        <f>C113&amp;H113</f>
      </c>
    </row>
    <row r="114" spans="2:35" ht="27" customHeight="1" thickBot="1">
      <c r="B114" s="170"/>
      <c r="C114" s="171"/>
      <c r="D114" s="171"/>
      <c r="E114" s="52"/>
      <c r="F114" s="206"/>
      <c r="G114" s="159"/>
      <c r="H114" s="159"/>
      <c r="I114" s="123"/>
      <c r="K114" s="55"/>
      <c r="L114" s="55"/>
      <c r="M114" s="54"/>
      <c r="N114" s="54"/>
      <c r="Z114" s="117"/>
      <c r="AA114" s="117"/>
      <c r="AB114" s="117"/>
      <c r="AC114" s="117"/>
      <c r="AD114" s="117"/>
      <c r="AE114" s="115">
        <f>IF(AD113=AE113,1,0)</f>
        <v>0</v>
      </c>
      <c r="AF114" s="115"/>
      <c r="AG114" s="46"/>
      <c r="AH114" s="117"/>
      <c r="AI114" s="45"/>
    </row>
    <row r="115" spans="11:39" ht="20.25" customHeight="1">
      <c r="K115" s="57"/>
      <c r="L115" s="57"/>
      <c r="M115" s="58"/>
      <c r="N115" s="58"/>
      <c r="Z115" s="42"/>
      <c r="AA115" s="42"/>
      <c r="AB115" s="42"/>
      <c r="AC115" s="42"/>
      <c r="AD115" s="42"/>
      <c r="AE115" s="42"/>
      <c r="AF115" s="42"/>
      <c r="AG115" s="42"/>
      <c r="AJ115" s="42"/>
      <c r="AK115" s="113"/>
      <c r="AL115" s="113"/>
      <c r="AM115" s="46"/>
    </row>
    <row r="116" spans="26:39" ht="20.25" customHeight="1">
      <c r="Z116" s="42"/>
      <c r="AA116" s="42"/>
      <c r="AB116" s="42"/>
      <c r="AC116" s="42"/>
      <c r="AD116" s="42"/>
      <c r="AE116" s="42"/>
      <c r="AF116" s="42"/>
      <c r="AG116" s="42"/>
      <c r="AJ116" s="42"/>
      <c r="AK116" s="113"/>
      <c r="AL116" s="113"/>
      <c r="AM116" s="46"/>
    </row>
    <row r="117" spans="26:39" ht="20.25" customHeight="1">
      <c r="Z117" s="42"/>
      <c r="AA117" s="42"/>
      <c r="AB117" s="42"/>
      <c r="AC117" s="42"/>
      <c r="AD117" s="42"/>
      <c r="AE117" s="42"/>
      <c r="AF117" s="42"/>
      <c r="AG117" s="42"/>
      <c r="AJ117" s="42"/>
      <c r="AK117" s="113"/>
      <c r="AL117" s="113"/>
      <c r="AM117" s="46"/>
    </row>
    <row r="118" spans="26:39" ht="15.75">
      <c r="Z118" s="42"/>
      <c r="AA118" s="42"/>
      <c r="AB118" s="42"/>
      <c r="AC118" s="42"/>
      <c r="AD118" s="42"/>
      <c r="AE118" s="42"/>
      <c r="AF118" s="42"/>
      <c r="AG118" s="42"/>
      <c r="AJ118" s="42"/>
      <c r="AK118" s="113"/>
      <c r="AL118" s="113"/>
      <c r="AM118" s="46"/>
    </row>
    <row r="119" spans="26:39" ht="15.75">
      <c r="Z119" s="42"/>
      <c r="AA119" s="42"/>
      <c r="AB119" s="42"/>
      <c r="AC119" s="42"/>
      <c r="AD119" s="42"/>
      <c r="AE119" s="42"/>
      <c r="AF119" s="42"/>
      <c r="AG119" s="42"/>
      <c r="AJ119" s="42"/>
      <c r="AK119" s="113"/>
      <c r="AL119" s="113"/>
      <c r="AM119" s="46"/>
    </row>
    <row r="120" spans="26:39" ht="15.75">
      <c r="Z120" s="42"/>
      <c r="AA120" s="42"/>
      <c r="AB120" s="42"/>
      <c r="AC120" s="42"/>
      <c r="AD120" s="42"/>
      <c r="AE120" s="42"/>
      <c r="AF120" s="42"/>
      <c r="AG120" s="42"/>
      <c r="AJ120" s="42"/>
      <c r="AK120" s="113"/>
      <c r="AL120" s="113"/>
      <c r="AM120" s="46"/>
    </row>
    <row r="121" spans="26:39" ht="15.75">
      <c r="Z121" s="42"/>
      <c r="AA121" s="42"/>
      <c r="AB121" s="42"/>
      <c r="AC121" s="42"/>
      <c r="AD121" s="42"/>
      <c r="AE121" s="42"/>
      <c r="AF121" s="42"/>
      <c r="AG121" s="42"/>
      <c r="AJ121" s="42"/>
      <c r="AK121" s="113"/>
      <c r="AL121" s="113"/>
      <c r="AM121" s="46"/>
    </row>
    <row r="122" spans="26:39" ht="15.75">
      <c r="Z122" s="42"/>
      <c r="AA122" s="42"/>
      <c r="AB122" s="42"/>
      <c r="AC122" s="42"/>
      <c r="AD122" s="42"/>
      <c r="AE122" s="42"/>
      <c r="AF122" s="42"/>
      <c r="AG122" s="42"/>
      <c r="AJ122" s="42"/>
      <c r="AK122" s="113"/>
      <c r="AL122" s="113"/>
      <c r="AM122" s="46"/>
    </row>
    <row r="123" spans="26:39" ht="15.75">
      <c r="Z123" s="42"/>
      <c r="AA123" s="42"/>
      <c r="AB123" s="42"/>
      <c r="AC123" s="42"/>
      <c r="AD123" s="42"/>
      <c r="AE123" s="42"/>
      <c r="AF123" s="42"/>
      <c r="AG123" s="42"/>
      <c r="AJ123" s="42"/>
      <c r="AK123" s="113"/>
      <c r="AL123" s="113"/>
      <c r="AM123" s="46"/>
    </row>
    <row r="124" spans="26:39" ht="15.75">
      <c r="Z124" s="42"/>
      <c r="AA124" s="42"/>
      <c r="AB124" s="42"/>
      <c r="AC124" s="42"/>
      <c r="AD124" s="42"/>
      <c r="AE124" s="42"/>
      <c r="AF124" s="42"/>
      <c r="AG124" s="42"/>
      <c r="AJ124" s="42"/>
      <c r="AK124" s="113"/>
      <c r="AL124" s="113"/>
      <c r="AM124" s="46"/>
    </row>
    <row r="125" spans="26:39" ht="15.75">
      <c r="Z125" s="42"/>
      <c r="AA125" s="42"/>
      <c r="AB125" s="42"/>
      <c r="AC125" s="42"/>
      <c r="AD125" s="42"/>
      <c r="AE125" s="42"/>
      <c r="AF125" s="42"/>
      <c r="AG125" s="42"/>
      <c r="AJ125" s="42"/>
      <c r="AK125" s="113"/>
      <c r="AL125" s="113"/>
      <c r="AM125" s="46"/>
    </row>
    <row r="126" spans="26:39" ht="15.75">
      <c r="Z126" s="42"/>
      <c r="AA126" s="42"/>
      <c r="AB126" s="42"/>
      <c r="AC126" s="42"/>
      <c r="AD126" s="42"/>
      <c r="AE126" s="42"/>
      <c r="AF126" s="42"/>
      <c r="AG126" s="42"/>
      <c r="AJ126" s="42"/>
      <c r="AK126" s="113"/>
      <c r="AL126" s="113"/>
      <c r="AM126" s="46"/>
    </row>
    <row r="127" spans="26:39" ht="15.75">
      <c r="Z127" s="42"/>
      <c r="AA127" s="42"/>
      <c r="AB127" s="42"/>
      <c r="AC127" s="42"/>
      <c r="AD127" s="42"/>
      <c r="AE127" s="42"/>
      <c r="AF127" s="42"/>
      <c r="AG127" s="42"/>
      <c r="AJ127" s="42"/>
      <c r="AK127" s="113"/>
      <c r="AL127" s="113"/>
      <c r="AM127" s="46"/>
    </row>
    <row r="128" spans="26:39" ht="15.75">
      <c r="Z128" s="42"/>
      <c r="AA128" s="42"/>
      <c r="AB128" s="42"/>
      <c r="AC128" s="42"/>
      <c r="AD128" s="42"/>
      <c r="AE128" s="42"/>
      <c r="AF128" s="42"/>
      <c r="AG128" s="42"/>
      <c r="AJ128" s="42"/>
      <c r="AK128" s="113"/>
      <c r="AL128" s="113"/>
      <c r="AM128" s="46"/>
    </row>
    <row r="129" spans="26:39" ht="15.75">
      <c r="Z129" s="42"/>
      <c r="AA129" s="42"/>
      <c r="AB129" s="42"/>
      <c r="AC129" s="42"/>
      <c r="AD129" s="42"/>
      <c r="AE129" s="42"/>
      <c r="AF129" s="42"/>
      <c r="AG129" s="42"/>
      <c r="AJ129" s="42"/>
      <c r="AK129" s="113"/>
      <c r="AL129" s="113"/>
      <c r="AM129" s="46"/>
    </row>
    <row r="130" spans="26:39" ht="15.75">
      <c r="Z130" s="42"/>
      <c r="AA130" s="42"/>
      <c r="AB130" s="42"/>
      <c r="AC130" s="42"/>
      <c r="AD130" s="42"/>
      <c r="AE130" s="42"/>
      <c r="AF130" s="42"/>
      <c r="AG130" s="42"/>
      <c r="AJ130" s="42"/>
      <c r="AK130" s="113"/>
      <c r="AL130" s="113"/>
      <c r="AM130" s="46"/>
    </row>
    <row r="131" spans="26:39" ht="15.75">
      <c r="Z131" s="42"/>
      <c r="AA131" s="42"/>
      <c r="AB131" s="42"/>
      <c r="AC131" s="42"/>
      <c r="AD131" s="42"/>
      <c r="AE131" s="42"/>
      <c r="AF131" s="42"/>
      <c r="AG131" s="42"/>
      <c r="AJ131" s="42"/>
      <c r="AK131" s="113"/>
      <c r="AL131" s="113"/>
      <c r="AM131" s="46"/>
    </row>
    <row r="132" spans="26:39" ht="15.75">
      <c r="Z132" s="42"/>
      <c r="AA132" s="42"/>
      <c r="AB132" s="42"/>
      <c r="AC132" s="42"/>
      <c r="AD132" s="42"/>
      <c r="AE132" s="42"/>
      <c r="AF132" s="42"/>
      <c r="AG132" s="42"/>
      <c r="AJ132" s="42"/>
      <c r="AK132" s="113"/>
      <c r="AL132" s="113"/>
      <c r="AM132" s="46"/>
    </row>
    <row r="133" spans="26:39" ht="15.75">
      <c r="Z133" s="42"/>
      <c r="AA133" s="42"/>
      <c r="AB133" s="42"/>
      <c r="AC133" s="42"/>
      <c r="AD133" s="42"/>
      <c r="AE133" s="42"/>
      <c r="AF133" s="42"/>
      <c r="AG133" s="42"/>
      <c r="AJ133" s="42"/>
      <c r="AK133" s="113"/>
      <c r="AL133" s="113"/>
      <c r="AM133" s="46"/>
    </row>
    <row r="134" spans="26:39" ht="15.75">
      <c r="Z134" s="42"/>
      <c r="AA134" s="42"/>
      <c r="AB134" s="42"/>
      <c r="AC134" s="42"/>
      <c r="AD134" s="42"/>
      <c r="AE134" s="42"/>
      <c r="AF134" s="42"/>
      <c r="AG134" s="42"/>
      <c r="AJ134" s="42"/>
      <c r="AK134" s="113"/>
      <c r="AL134" s="113"/>
      <c r="AM134" s="46"/>
    </row>
    <row r="135" spans="26:39" ht="15.75">
      <c r="Z135" s="42"/>
      <c r="AA135" s="42"/>
      <c r="AB135" s="42"/>
      <c r="AC135" s="42"/>
      <c r="AD135" s="42"/>
      <c r="AE135" s="42"/>
      <c r="AF135" s="42"/>
      <c r="AG135" s="46"/>
      <c r="AJ135" s="46"/>
      <c r="AK135" s="46"/>
      <c r="AL135" s="46"/>
      <c r="AM135" s="46"/>
    </row>
    <row r="136" spans="26:39" ht="15.75">
      <c r="Z136" s="42"/>
      <c r="AA136" s="42"/>
      <c r="AB136" s="42"/>
      <c r="AC136" s="42"/>
      <c r="AD136" s="42"/>
      <c r="AE136" s="42"/>
      <c r="AF136" s="42"/>
      <c r="AG136" s="46"/>
      <c r="AJ136" s="46"/>
      <c r="AK136" s="46"/>
      <c r="AL136" s="46"/>
      <c r="AM136" s="46"/>
    </row>
    <row r="137" spans="26:32" ht="15.75">
      <c r="Z137" s="42"/>
      <c r="AA137" s="42"/>
      <c r="AB137" s="42"/>
      <c r="AC137" s="42"/>
      <c r="AD137" s="42"/>
      <c r="AE137" s="42"/>
      <c r="AF137" s="42"/>
    </row>
    <row r="138" spans="26:32" ht="15.75">
      <c r="Z138" s="42"/>
      <c r="AA138" s="42"/>
      <c r="AB138" s="42"/>
      <c r="AC138" s="42"/>
      <c r="AD138" s="42"/>
      <c r="AE138" s="42"/>
      <c r="AF138" s="42"/>
    </row>
    <row r="139" spans="26:32" ht="15.75">
      <c r="Z139" s="42"/>
      <c r="AA139" s="42"/>
      <c r="AB139" s="42"/>
      <c r="AC139" s="42"/>
      <c r="AD139" s="42"/>
      <c r="AE139" s="42"/>
      <c r="AF139" s="42"/>
    </row>
    <row r="140" spans="26:32" ht="15.75">
      <c r="Z140" s="42"/>
      <c r="AA140" s="42"/>
      <c r="AB140" s="42"/>
      <c r="AC140" s="42"/>
      <c r="AD140" s="42"/>
      <c r="AE140" s="42"/>
      <c r="AF140" s="42"/>
    </row>
    <row r="141" spans="26:32" ht="15.75">
      <c r="Z141" s="42"/>
      <c r="AA141" s="42"/>
      <c r="AB141" s="42"/>
      <c r="AC141" s="42"/>
      <c r="AD141" s="42"/>
      <c r="AE141" s="42"/>
      <c r="AF141" s="42"/>
    </row>
    <row r="142" spans="26:32" ht="15.75">
      <c r="Z142" s="42"/>
      <c r="AA142" s="42"/>
      <c r="AB142" s="42"/>
      <c r="AC142" s="42"/>
      <c r="AD142" s="42"/>
      <c r="AE142" s="42"/>
      <c r="AF142" s="42"/>
    </row>
    <row r="143" spans="26:32" ht="15.75">
      <c r="Z143" s="42"/>
      <c r="AA143" s="42"/>
      <c r="AB143" s="42"/>
      <c r="AC143" s="42"/>
      <c r="AD143" s="42"/>
      <c r="AE143" s="42"/>
      <c r="AF143" s="42"/>
    </row>
    <row r="144" spans="26:32" ht="15.75">
      <c r="Z144" s="42"/>
      <c r="AA144" s="42"/>
      <c r="AB144" s="42"/>
      <c r="AC144" s="42"/>
      <c r="AD144" s="42"/>
      <c r="AE144" s="42"/>
      <c r="AF144" s="42"/>
    </row>
    <row r="145" spans="26:32" ht="15.75">
      <c r="Z145" s="42"/>
      <c r="AA145" s="42"/>
      <c r="AB145" s="42"/>
      <c r="AC145" s="42"/>
      <c r="AD145" s="42"/>
      <c r="AE145" s="42"/>
      <c r="AF145" s="42"/>
    </row>
    <row r="146" spans="26:32" ht="15.75">
      <c r="Z146" s="42"/>
      <c r="AA146" s="42"/>
      <c r="AB146" s="42"/>
      <c r="AC146" s="42"/>
      <c r="AD146" s="42"/>
      <c r="AE146" s="42"/>
      <c r="AF146" s="42"/>
    </row>
    <row r="147" spans="26:32" ht="15.75">
      <c r="Z147" s="42"/>
      <c r="AA147" s="42"/>
      <c r="AB147" s="42"/>
      <c r="AC147" s="42"/>
      <c r="AD147" s="42"/>
      <c r="AE147" s="42"/>
      <c r="AF147" s="42"/>
    </row>
    <row r="148" spans="26:32" ht="15.75">
      <c r="Z148" s="42"/>
      <c r="AA148" s="42"/>
      <c r="AB148" s="42"/>
      <c r="AC148" s="42"/>
      <c r="AD148" s="42"/>
      <c r="AE148" s="42"/>
      <c r="AF148" s="42"/>
    </row>
    <row r="149" spans="26:32" ht="15.75">
      <c r="Z149" s="42"/>
      <c r="AA149" s="42"/>
      <c r="AB149" s="42"/>
      <c r="AC149" s="42"/>
      <c r="AD149" s="42"/>
      <c r="AE149" s="42"/>
      <c r="AF149" s="42"/>
    </row>
    <row r="150" spans="26:32" ht="15.75">
      <c r="Z150" s="42"/>
      <c r="AA150" s="42"/>
      <c r="AB150" s="42"/>
      <c r="AC150" s="42"/>
      <c r="AD150" s="42"/>
      <c r="AE150" s="42"/>
      <c r="AF150" s="42"/>
    </row>
    <row r="151" spans="26:32" ht="15.75">
      <c r="Z151" s="42"/>
      <c r="AA151" s="42"/>
      <c r="AB151" s="42"/>
      <c r="AC151" s="42"/>
      <c r="AD151" s="42"/>
      <c r="AE151" s="42"/>
      <c r="AF151" s="42"/>
    </row>
    <row r="152" spans="26:32" ht="15.75">
      <c r="Z152" s="42"/>
      <c r="AA152" s="42"/>
      <c r="AB152" s="42"/>
      <c r="AC152" s="42"/>
      <c r="AD152" s="42"/>
      <c r="AE152" s="42"/>
      <c r="AF152" s="42"/>
    </row>
    <row r="153" spans="26:32" ht="15.75">
      <c r="Z153" s="42"/>
      <c r="AA153" s="42"/>
      <c r="AB153" s="42"/>
      <c r="AC153" s="42"/>
      <c r="AD153" s="42"/>
      <c r="AE153" s="42"/>
      <c r="AF153" s="42"/>
    </row>
    <row r="154" spans="26:32" ht="15.75">
      <c r="Z154" s="42"/>
      <c r="AA154" s="42"/>
      <c r="AB154" s="42"/>
      <c r="AC154" s="42"/>
      <c r="AD154" s="42"/>
      <c r="AE154" s="42"/>
      <c r="AF154" s="42"/>
    </row>
    <row r="155" spans="26:32" ht="15.75">
      <c r="Z155" s="42"/>
      <c r="AA155" s="42"/>
      <c r="AB155" s="42"/>
      <c r="AC155" s="42"/>
      <c r="AD155" s="42"/>
      <c r="AE155" s="42"/>
      <c r="AF155" s="42"/>
    </row>
    <row r="156" spans="26:32" ht="15.75">
      <c r="Z156" s="42"/>
      <c r="AA156" s="42"/>
      <c r="AB156" s="42"/>
      <c r="AC156" s="42"/>
      <c r="AD156" s="42"/>
      <c r="AE156" s="42"/>
      <c r="AF156" s="42"/>
    </row>
  </sheetData>
  <sheetProtection password="DC62" sheet="1" selectLockedCells="1"/>
  <mergeCells count="226">
    <mergeCell ref="K3:O7"/>
    <mergeCell ref="F99:F100"/>
    <mergeCell ref="F113:F114"/>
    <mergeCell ref="F101:F102"/>
    <mergeCell ref="F103:F104"/>
    <mergeCell ref="F105:F106"/>
    <mergeCell ref="F107:F108"/>
    <mergeCell ref="F109:F110"/>
    <mergeCell ref="F111:F112"/>
    <mergeCell ref="F97:F98"/>
    <mergeCell ref="F53:F54"/>
    <mergeCell ref="F55:F56"/>
    <mergeCell ref="F57:F58"/>
    <mergeCell ref="F59:F60"/>
    <mergeCell ref="F61:F62"/>
    <mergeCell ref="F71:F72"/>
    <mergeCell ref="F73:F74"/>
    <mergeCell ref="F75:F76"/>
    <mergeCell ref="F63:F64"/>
    <mergeCell ref="F95:F96"/>
    <mergeCell ref="F89:F90"/>
    <mergeCell ref="F91:F92"/>
    <mergeCell ref="F93:F94"/>
    <mergeCell ref="F77:F78"/>
    <mergeCell ref="F79:F80"/>
    <mergeCell ref="F81:F82"/>
    <mergeCell ref="F83:F84"/>
    <mergeCell ref="F85:F86"/>
    <mergeCell ref="F87:F88"/>
    <mergeCell ref="F35:F36"/>
    <mergeCell ref="F37:F38"/>
    <mergeCell ref="F39:F40"/>
    <mergeCell ref="F41:F42"/>
    <mergeCell ref="F65:F66"/>
    <mergeCell ref="F67:F68"/>
    <mergeCell ref="F43:F44"/>
    <mergeCell ref="F45:F46"/>
    <mergeCell ref="F69:F70"/>
    <mergeCell ref="F47:F48"/>
    <mergeCell ref="F49:F50"/>
    <mergeCell ref="F51:F52"/>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13:B14"/>
    <mergeCell ref="B19:B20"/>
    <mergeCell ref="C19:C20"/>
    <mergeCell ref="D19:D20"/>
    <mergeCell ref="D15:D16"/>
    <mergeCell ref="C15:C16"/>
    <mergeCell ref="C13:C14"/>
    <mergeCell ref="D13:D14"/>
    <mergeCell ref="F33:F34"/>
    <mergeCell ref="B25:B26"/>
    <mergeCell ref="C25:C26"/>
    <mergeCell ref="D25:D26"/>
    <mergeCell ref="B27:B28"/>
    <mergeCell ref="C27:C28"/>
    <mergeCell ref="D27:D28"/>
    <mergeCell ref="B29:B30"/>
    <mergeCell ref="C29:C30"/>
    <mergeCell ref="D29:D30"/>
    <mergeCell ref="G1:I1"/>
    <mergeCell ref="B17:B18"/>
    <mergeCell ref="C17:C18"/>
    <mergeCell ref="D17:D18"/>
    <mergeCell ref="B8:C8"/>
    <mergeCell ref="B1:F1"/>
    <mergeCell ref="D3:E3"/>
    <mergeCell ref="F3:G3"/>
    <mergeCell ref="H3:I3"/>
    <mergeCell ref="G11:I11"/>
    <mergeCell ref="C11:C12"/>
    <mergeCell ref="D11:D12"/>
    <mergeCell ref="H4:I4"/>
    <mergeCell ref="G12:I12"/>
    <mergeCell ref="G5:I5"/>
    <mergeCell ref="D6:I6"/>
    <mergeCell ref="D5:E5"/>
    <mergeCell ref="D4:E4"/>
    <mergeCell ref="B4:C4"/>
    <mergeCell ref="B11:B12"/>
    <mergeCell ref="B21:B22"/>
    <mergeCell ref="C21:C22"/>
    <mergeCell ref="D21:D22"/>
    <mergeCell ref="B23:B24"/>
    <mergeCell ref="C23:C24"/>
    <mergeCell ref="D23:D24"/>
    <mergeCell ref="C49:C50"/>
    <mergeCell ref="B43:B44"/>
    <mergeCell ref="B39:B40"/>
    <mergeCell ref="B31:B32"/>
    <mergeCell ref="C31:C32"/>
    <mergeCell ref="D31:D32"/>
    <mergeCell ref="B33:B34"/>
    <mergeCell ref="C33:C34"/>
    <mergeCell ref="D33:D34"/>
    <mergeCell ref="B35:B36"/>
    <mergeCell ref="C35:C36"/>
    <mergeCell ref="D35:D36"/>
    <mergeCell ref="D49:D50"/>
    <mergeCell ref="C39:C40"/>
    <mergeCell ref="D39:D40"/>
    <mergeCell ref="B41:B42"/>
    <mergeCell ref="C41:C42"/>
    <mergeCell ref="D41:D42"/>
    <mergeCell ref="B49:B50"/>
    <mergeCell ref="D45:D46"/>
    <mergeCell ref="B47:B48"/>
    <mergeCell ref="C47:C48"/>
    <mergeCell ref="D47:D48"/>
    <mergeCell ref="B37:B38"/>
    <mergeCell ref="C37:C38"/>
    <mergeCell ref="D37:D38"/>
    <mergeCell ref="C43:C44"/>
    <mergeCell ref="D43:D44"/>
    <mergeCell ref="B45:B46"/>
    <mergeCell ref="C45:C46"/>
    <mergeCell ref="B53:B54"/>
    <mergeCell ref="C53:C54"/>
    <mergeCell ref="D53:D54"/>
    <mergeCell ref="B51:B52"/>
    <mergeCell ref="C51:C52"/>
    <mergeCell ref="D51:D52"/>
    <mergeCell ref="B55:B56"/>
    <mergeCell ref="C55:C56"/>
    <mergeCell ref="D55:D56"/>
    <mergeCell ref="B57:B58"/>
    <mergeCell ref="B59:B60"/>
    <mergeCell ref="C59:C60"/>
    <mergeCell ref="D59:D60"/>
    <mergeCell ref="C57:C58"/>
    <mergeCell ref="D57:D58"/>
    <mergeCell ref="B61:B62"/>
    <mergeCell ref="C61:C62"/>
    <mergeCell ref="D61:D62"/>
    <mergeCell ref="B65:B66"/>
    <mergeCell ref="C65:C66"/>
    <mergeCell ref="D65:D66"/>
    <mergeCell ref="B63:B64"/>
    <mergeCell ref="C63:C64"/>
    <mergeCell ref="D63:D64"/>
    <mergeCell ref="B67:B68"/>
    <mergeCell ref="C67:C68"/>
    <mergeCell ref="D67:D68"/>
    <mergeCell ref="D71:D72"/>
    <mergeCell ref="D73:D74"/>
    <mergeCell ref="C79:C80"/>
    <mergeCell ref="D79:D80"/>
    <mergeCell ref="B69:B70"/>
    <mergeCell ref="C69:C70"/>
    <mergeCell ref="B73:B74"/>
    <mergeCell ref="B71:B72"/>
    <mergeCell ref="C71:C72"/>
    <mergeCell ref="D69:D70"/>
    <mergeCell ref="C73:C74"/>
    <mergeCell ref="B89:B90"/>
    <mergeCell ref="C89:C90"/>
    <mergeCell ref="D89:D90"/>
    <mergeCell ref="B75:B76"/>
    <mergeCell ref="C75:C76"/>
    <mergeCell ref="D75:D76"/>
    <mergeCell ref="B77:B78"/>
    <mergeCell ref="C77:C78"/>
    <mergeCell ref="D77:D78"/>
    <mergeCell ref="D83:D84"/>
    <mergeCell ref="B85:B86"/>
    <mergeCell ref="C85:C86"/>
    <mergeCell ref="D85:D86"/>
    <mergeCell ref="B79:B80"/>
    <mergeCell ref="B81:B82"/>
    <mergeCell ref="C81:C82"/>
    <mergeCell ref="B99:B100"/>
    <mergeCell ref="D81:D82"/>
    <mergeCell ref="C97:C98"/>
    <mergeCell ref="B83:B84"/>
    <mergeCell ref="C83:C84"/>
    <mergeCell ref="B87:B88"/>
    <mergeCell ref="C87:C88"/>
    <mergeCell ref="D87:D88"/>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C111:C112"/>
    <mergeCell ref="D111:D112"/>
    <mergeCell ref="B107:B108"/>
    <mergeCell ref="C107:C108"/>
    <mergeCell ref="D107:D108"/>
    <mergeCell ref="B103:B104"/>
    <mergeCell ref="C103:C104"/>
    <mergeCell ref="D103:D104"/>
    <mergeCell ref="B105:B106"/>
    <mergeCell ref="C105:C106"/>
    <mergeCell ref="D105:D106"/>
    <mergeCell ref="B101:B102"/>
    <mergeCell ref="C101:C102"/>
    <mergeCell ref="D101:D102"/>
    <mergeCell ref="C99:C100"/>
    <mergeCell ref="D99:D100"/>
    <mergeCell ref="B95:B96"/>
    <mergeCell ref="C95:C96"/>
    <mergeCell ref="D95:D96"/>
    <mergeCell ref="B97:B98"/>
    <mergeCell ref="D97:D98"/>
  </mergeCells>
  <conditionalFormatting sqref="C15:D16 F15:F114 D17:D114">
    <cfRule type="expression" priority="172" dxfId="25" stopIfTrue="1">
      <formula>NOT(ISERROR(SEARCH("女",$C15)))</formula>
    </cfRule>
    <cfRule type="expression" priority="173" dxfId="24"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priority="174" dxfId="25" stopIfTrue="1">
      <formula>NOT(ISERROR(SEARCH("女",$C15)))</formula>
    </cfRule>
    <cfRule type="expression" priority="175" dxfId="24" stopIfTrue="1">
      <formula>NOT(ISERROR(SEARCH("男",$C15)))</formula>
    </cfRule>
  </conditionalFormatting>
  <conditionalFormatting sqref="E16 E18 E20 E22 E24 E26 E28 E30 E32 E34 E36 E38 E40 E42 E44 E46 E48 E50 E52 E54 E56 E58 E60 E62 E64 E66 E68 E70 E72 E74 E76 E78 E80 E82 E84 E86 E88 E90 E92 E94 E96 E98 E100 E102 E104 E106 E108 E110 E112 E114">
    <cfRule type="expression" priority="176" dxfId="6" stopIfTrue="1">
      <formula>AND(E16="",G15&gt;0)</formula>
    </cfRule>
    <cfRule type="expression" priority="177" dxfId="25" stopIfTrue="1">
      <formula>NOT(ISERROR(SEARCH("女",$C15)))</formula>
    </cfRule>
    <cfRule type="expression" priority="178" dxfId="24" stopIfTrue="1">
      <formula>NOT(ISERROR(SEARCH("男",$C15)))</formula>
    </cfRule>
  </conditionalFormatting>
  <conditionalFormatting sqref="G12:I12">
    <cfRule type="containsText" priority="167" dxfId="146" operator="containsText" text="未">
      <formula>NOT(ISERROR(SEARCH("未",G12)))</formula>
    </cfRule>
    <cfRule type="containsText" priority="168" dxfId="147" operator="containsText" text="未">
      <formula>NOT(ISERROR(SEARCH("未",G12)))</formula>
    </cfRule>
    <cfRule type="containsText" priority="169" dxfId="132" operator="containsText" text="未">
      <formula>NOT(ISERROR(SEARCH("未",G12)))</formula>
    </cfRule>
  </conditionalFormatting>
  <conditionalFormatting sqref="G12:I12">
    <cfRule type="containsText" priority="165" dxfId="147" operator="containsText" text="未">
      <formula>NOT(ISERROR(SEARCH("未",G12)))</formula>
    </cfRule>
    <cfRule type="containsText" priority="166" dxfId="132" operator="containsText" text="未">
      <formula>NOT(ISERROR(SEARCH("未",G12)))</formula>
    </cfRule>
  </conditionalFormatting>
  <conditionalFormatting sqref="G12:I12">
    <cfRule type="containsText" priority="163" dxfId="115" operator="containsText" text="未入力">
      <formula>NOT(ISERROR(SEARCH("未入力",G12)))</formula>
    </cfRule>
    <cfRule type="containsText" priority="164" dxfId="132" operator="containsText" text="未入力">
      <formula>NOT(ISERROR(SEARCH("未入力",G12)))</formula>
    </cfRule>
  </conditionalFormatting>
  <conditionalFormatting sqref="G7:I7 M11:P11">
    <cfRule type="expression" priority="189" dxfId="6" stopIfTrue="1">
      <formula>$G$7="参加制限を超えている種目があります"</formula>
    </cfRule>
  </conditionalFormatting>
  <conditionalFormatting sqref="H4:I4">
    <cfRule type="expression" priority="104" dxfId="40" stopIfTrue="1">
      <formula>AND(D4&gt;0,D5&gt;0,H4="")</formula>
    </cfRule>
  </conditionalFormatting>
  <conditionalFormatting sqref="B15:B114">
    <cfRule type="expression" priority="103" dxfId="148" stopIfTrue="1">
      <formula>AF15=1</formula>
    </cfRule>
  </conditionalFormatting>
  <conditionalFormatting sqref="L13">
    <cfRule type="cellIs" priority="95" dxfId="115" operator="greaterThan" stopIfTrue="1">
      <formula>AL13</formula>
    </cfRule>
  </conditionalFormatting>
  <conditionalFormatting sqref="C17:C114">
    <cfRule type="expression" priority="79" dxfId="25" stopIfTrue="1">
      <formula>NOT(ISERROR(SEARCH("女",$C17)))</formula>
    </cfRule>
    <cfRule type="expression" priority="80" dxfId="24" stopIfTrue="1">
      <formula>NOT(ISERROR(SEARCH("男",$C17)))</formula>
    </cfRule>
  </conditionalFormatting>
  <conditionalFormatting sqref="B4:C4">
    <cfRule type="expression" priority="36" dxfId="115" stopIfTrue="1">
      <formula>AND($F$4&gt;1,$B$4="")</formula>
    </cfRule>
  </conditionalFormatting>
  <conditionalFormatting sqref="L14:L18">
    <cfRule type="cellIs" priority="35" dxfId="115" operator="greaterThan" stopIfTrue="1">
      <formula>AL14</formula>
    </cfRule>
  </conditionalFormatting>
  <conditionalFormatting sqref="L20:L23">
    <cfRule type="cellIs" priority="34" dxfId="115" operator="greaterThan" stopIfTrue="1">
      <formula>AL20</formula>
    </cfRule>
  </conditionalFormatting>
  <conditionalFormatting sqref="L25">
    <cfRule type="cellIs" priority="33" dxfId="115" operator="greaterThan" stopIfTrue="1">
      <formula>AL25</formula>
    </cfRule>
  </conditionalFormatting>
  <conditionalFormatting sqref="L27">
    <cfRule type="cellIs" priority="32" dxfId="115" operator="greaterThan" stopIfTrue="1">
      <formula>AL27</formula>
    </cfRule>
  </conditionalFormatting>
  <conditionalFormatting sqref="L29">
    <cfRule type="cellIs" priority="31" dxfId="115" operator="greaterThan" stopIfTrue="1">
      <formula>AL29</formula>
    </cfRule>
  </conditionalFormatting>
  <conditionalFormatting sqref="M13:M17">
    <cfRule type="cellIs" priority="30" dxfId="115" operator="greaterThan" stopIfTrue="1">
      <formula>AM13</formula>
    </cfRule>
  </conditionalFormatting>
  <conditionalFormatting sqref="M19">
    <cfRule type="cellIs" priority="29" dxfId="115" operator="greaterThan" stopIfTrue="1">
      <formula>AM19</formula>
    </cfRule>
  </conditionalFormatting>
  <conditionalFormatting sqref="M21:M24">
    <cfRule type="cellIs" priority="28" dxfId="115" operator="greaterThan" stopIfTrue="1">
      <formula>AM21</formula>
    </cfRule>
  </conditionalFormatting>
  <conditionalFormatting sqref="M26">
    <cfRule type="cellIs" priority="27" dxfId="115" operator="greaterThan" stopIfTrue="1">
      <formula>AM26</formula>
    </cfRule>
  </conditionalFormatting>
  <conditionalFormatting sqref="M28">
    <cfRule type="cellIs" priority="26" dxfId="115" operator="greaterThan" stopIfTrue="1">
      <formula>AM28</formula>
    </cfRule>
  </conditionalFormatting>
  <conditionalFormatting sqref="D15:D16">
    <cfRule type="expression" priority="20" dxfId="113" stopIfTrue="1">
      <formula>$B$4="一般"</formula>
    </cfRule>
  </conditionalFormatting>
  <conditionalFormatting sqref="D17:D114">
    <cfRule type="expression" priority="19" dxfId="113" stopIfTrue="1">
      <formula>$B$4="一般"</formula>
    </cfRule>
  </conditionalFormatting>
  <conditionalFormatting sqref="G15">
    <cfRule type="expression" priority="11" dxfId="25" stopIfTrue="1">
      <formula>NOT(ISERROR(SEARCH("女",C15)))</formula>
    </cfRule>
    <cfRule type="expression" priority="12" dxfId="24" stopIfTrue="1">
      <formula>NOT(ISERROR(SEARCH("男",C15)))</formula>
    </cfRule>
  </conditionalFormatting>
  <conditionalFormatting sqref="H15">
    <cfRule type="expression" priority="13" dxfId="25" stopIfTrue="1">
      <formula>NOT(ISERROR(SEARCH("女",C15)))</formula>
    </cfRule>
    <cfRule type="expression" priority="14" dxfId="24" stopIfTrue="1">
      <formula>NOT(ISERROR(SEARCH("男",C15)))</formula>
    </cfRule>
  </conditionalFormatting>
  <conditionalFormatting sqref="G16">
    <cfRule type="expression" priority="15" dxfId="25" stopIfTrue="1">
      <formula>NOT(ISERROR(SEARCH("女",C15)))</formula>
    </cfRule>
    <cfRule type="expression" priority="16" dxfId="24" stopIfTrue="1">
      <formula>NOT(ISERROR(SEARCH("男",C15)))</formula>
    </cfRule>
  </conditionalFormatting>
  <conditionalFormatting sqref="H16">
    <cfRule type="expression" priority="17" dxfId="25" stopIfTrue="1">
      <formula>NOT(ISERROR(SEARCH("女",C15)))</formula>
    </cfRule>
    <cfRule type="expression" priority="18" dxfId="24" stopIfTrue="1">
      <formula>NOT(ISERROR(SEARCH("男",C15)))</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priority="1" dxfId="149" operator="notEqual" stopIfTrue="1">
      <formula>1</formula>
    </cfRule>
  </conditionalFormatting>
  <conditionalFormatting sqref="J15">
    <cfRule type="cellIs" priority="10" dxfId="149" operator="notEqual" stopIfTrue="1">
      <formula>1</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priority="2" dxfId="25" stopIfTrue="1">
      <formula>NOT(ISERROR(SEARCH("女",C17)))</formula>
    </cfRule>
    <cfRule type="expression" priority="3" dxfId="24"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priority="4" dxfId="25" stopIfTrue="1">
      <formula>NOT(ISERROR(SEARCH("女",C17)))</formula>
    </cfRule>
    <cfRule type="expression" priority="5" dxfId="24"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priority="6" dxfId="25" stopIfTrue="1">
      <formula>NOT(ISERROR(SEARCH("女",C17)))</formula>
    </cfRule>
    <cfRule type="expression" priority="7" dxfId="24"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priority="8" dxfId="25" stopIfTrue="1">
      <formula>NOT(ISERROR(SEARCH("女",C17)))</formula>
    </cfRule>
    <cfRule type="expression" priority="9" dxfId="24" stopIfTrue="1">
      <formula>NOT(ISERROR(SEARCH("男",C17)))</formula>
    </cfRule>
  </conditionalFormatting>
  <dataValidations count="13">
    <dataValidation type="list" allowBlank="1" showInputMessage="1" showErrorMessage="1" sqref="I91 I105 I95 I97 I109 I99 I101 I107 I111 I103 I73 I33 I65 I55 I57 I69 I59 I61 I67 I71 I63 I25 G13 I113 I17 I29 I19 I21 I27 I31 I23 I53 I45 I35 I37 I49 I39 I41 I47 I51 I43 I93 I85 I75 I77 I89 I79 I81 I87 I15 I83">
      <formula1>INDIRECT($C91)</formula1>
    </dataValidation>
    <dataValidation type="whole" allowBlank="1" showInputMessage="1" showErrorMessage="1" imeMode="halfAlpha" sqref="D15:D114">
      <formula1>1</formula1>
      <formula2>9999</formula2>
    </dataValidation>
    <dataValidation allowBlank="1" showInputMessage="1" showErrorMessage="1" imeMode="halfKatakana" sqref="E76 E114 E94 E110 E108 E106 E104 E102 E100 E98 E96 E32 E72 E54 E70 E68 E66 E64 E62 E60 E58 E78 E16 E30 E28 E26 E24 E22 E20 E18 E112 E56 E52 E34 E50 E48 E46 E44 E42 E40 E38 E36 E92 E74 E90 E88 E86 E84 E82 E80 H4:I4"/>
    <dataValidation type="whole" allowBlank="1" showInputMessage="1" showErrorMessage="1" sqref="G14">
      <formula1>100</formula1>
      <formula2>999999</formula2>
    </dataValidation>
    <dataValidation type="list" allowBlank="1" showInputMessage="1" showErrorMessage="1" sqref="C13:C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whole" allowBlank="1" showInputMessage="1" showErrorMessage="1" imeMode="disabled" sqref="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formula1>100</formula1>
      <formula2>999999</formula2>
    </dataValidation>
    <dataValidation type="list" allowBlank="1" showInputMessage="1" showErrorMessage="1" sqref="F17:F114">
      <formula1>$V$12:$V$17</formula1>
    </dataValidation>
    <dataValidation type="list" allowBlank="1" showInputMessage="1" showErrorMessage="1" imeMode="disabled" sqref="F15:F16">
      <formula1>$V$12:$V$20</formula1>
    </dataValidation>
    <dataValidation type="list" allowBlank="1" showInputMessage="1" showErrorMessage="1" sqref="B4:C4">
      <formula1>$W$12:$W$14</formula1>
    </dataValidation>
    <dataValidation type="list" allowBlank="1" showInputMessage="1" showErrorMessage="1" sqref="C15:C114">
      <formula1>IF(OR($B$4="一般",$B$4="高校"),$R$12:$S$12,IF($B$4="中学",$T$12:$U$12,""))</formula1>
    </dataValidation>
    <dataValidation type="list" allowBlank="1" showInputMessage="1" showErrorMessage="1" imeMode="disabled"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IF($AG15="男子",$R$13:$R$25,IF($AG15="女子",$S$13:$S$24,IF($AG15="中学男子",$T$13:$T$19,IF($AG15="中学女子",$U$13:$U$21,""))))</formula1>
    </dataValidation>
  </dataValidations>
  <printOptions/>
  <pageMargins left="0.2755905511811024" right="0.31496062992125984" top="0.35433070866141736" bottom="0.47" header="0.31496062992125984" footer="0.09"/>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X151"/>
  <sheetViews>
    <sheetView showGridLines="0" zoomScale="80" zoomScaleNormal="80" zoomScaleSheetLayoutView="80" zoomScalePageLayoutView="0" workbookViewId="0" topLeftCell="A1">
      <selection activeCell="C13" sqref="C13"/>
    </sheetView>
  </sheetViews>
  <sheetFormatPr defaultColWidth="8.8515625" defaultRowHeight="15"/>
  <cols>
    <col min="1" max="1" width="2.140625" style="1" customWidth="1"/>
    <col min="2" max="2" width="12.140625" style="1" customWidth="1"/>
    <col min="3" max="3" width="16.57421875" style="1" customWidth="1"/>
    <col min="4" max="4" width="7.00390625" style="4" customWidth="1"/>
    <col min="5" max="5" width="16.8515625" style="1" customWidth="1"/>
    <col min="6" max="6" width="7.00390625" style="4" customWidth="1"/>
    <col min="7" max="7" width="16.8515625" style="1" customWidth="1"/>
    <col min="8" max="8" width="7.00390625" style="4" customWidth="1"/>
    <col min="9" max="9" width="16.8515625" style="1" customWidth="1"/>
    <col min="10" max="10" width="1.421875" style="1" customWidth="1"/>
    <col min="11" max="16" width="9.00390625" style="1" customWidth="1"/>
    <col min="17" max="17" width="3.140625" style="1" hidden="1" customWidth="1"/>
    <col min="18" max="18" width="11.28125" style="1" hidden="1" customWidth="1"/>
    <col min="19" max="19" width="11.421875" style="1" hidden="1" customWidth="1"/>
    <col min="20" max="22" width="10.28125" style="1" hidden="1" customWidth="1"/>
    <col min="23" max="23" width="3.28125" style="1" hidden="1" customWidth="1"/>
    <col min="24" max="24" width="3.140625" style="1" hidden="1" customWidth="1"/>
    <col min="25" max="26" width="8.8515625" style="1" customWidth="1"/>
    <col min="27" max="16384" width="8.8515625" style="1" customWidth="1"/>
  </cols>
  <sheetData>
    <row r="1" spans="2:9" ht="25.5" customHeight="1" thickBot="1">
      <c r="B1" s="197" t="str">
        <f>'個人種目申込一覧表'!B1</f>
        <v>第41回中信地区陸上競技選手権大会</v>
      </c>
      <c r="C1" s="197"/>
      <c r="D1" s="197"/>
      <c r="E1" s="197"/>
      <c r="F1" s="197"/>
      <c r="G1" s="4" t="s">
        <v>73</v>
      </c>
      <c r="H1" s="231" t="s">
        <v>74</v>
      </c>
      <c r="I1" s="231"/>
    </row>
    <row r="2" spans="2:9" ht="8.25" customHeight="1" thickBot="1" thickTop="1">
      <c r="B2" s="4"/>
      <c r="C2" s="4"/>
      <c r="G2" s="4"/>
      <c r="I2" s="4"/>
    </row>
    <row r="3" spans="3:24" ht="25.5" customHeight="1">
      <c r="C3" s="8" t="s">
        <v>89</v>
      </c>
      <c r="K3" s="232" t="s">
        <v>300</v>
      </c>
      <c r="L3" s="233"/>
      <c r="M3" s="233"/>
      <c r="N3" s="233"/>
      <c r="O3" s="233"/>
      <c r="P3" s="234"/>
      <c r="R3" s="62"/>
      <c r="S3" s="62"/>
      <c r="T3" s="62"/>
      <c r="U3" s="62"/>
      <c r="V3" s="62"/>
      <c r="W3" s="62"/>
      <c r="X3" s="62"/>
    </row>
    <row r="4" spans="11:24" ht="6" customHeight="1" thickBot="1">
      <c r="K4" s="235"/>
      <c r="L4" s="236"/>
      <c r="M4" s="236"/>
      <c r="N4" s="236"/>
      <c r="O4" s="236"/>
      <c r="P4" s="237"/>
      <c r="R4" s="62"/>
      <c r="S4" s="62"/>
      <c r="T4" s="62"/>
      <c r="U4" s="62"/>
      <c r="V4" s="62"/>
      <c r="W4" s="62"/>
      <c r="X4" s="62"/>
    </row>
    <row r="5" spans="3:24" ht="27" customHeight="1">
      <c r="C5" s="14" t="s">
        <v>76</v>
      </c>
      <c r="D5" s="63"/>
      <c r="E5" s="14" t="s">
        <v>79</v>
      </c>
      <c r="G5" s="14" t="s">
        <v>80</v>
      </c>
      <c r="I5" s="14" t="s">
        <v>77</v>
      </c>
      <c r="K5" s="235"/>
      <c r="L5" s="236"/>
      <c r="M5" s="236"/>
      <c r="N5" s="236"/>
      <c r="O5" s="236"/>
      <c r="P5" s="237"/>
      <c r="R5" s="62"/>
      <c r="S5" s="62"/>
      <c r="T5" s="62"/>
      <c r="U5" s="62"/>
      <c r="V5" s="62"/>
      <c r="W5" s="62"/>
      <c r="X5" s="62"/>
    </row>
    <row r="6" spans="3:24" ht="27" customHeight="1" thickBot="1">
      <c r="C6" s="64">
        <f>COUNTA(E10,E15,E20,E25,E31,E36,E41,E46,E51,E56,E61,E66)</f>
        <v>0</v>
      </c>
      <c r="D6" s="63"/>
      <c r="E6" s="65">
        <f>SUM(Q10+Q15+Q20+Q25+Q31+Q36+Q41+Q46+Q51)</f>
        <v>0</v>
      </c>
      <c r="G6" s="66">
        <f>IF('個人種目申込一覧表'!B4="","",VLOOKUP('個人種目申込一覧表'!B4,U10:V12,2,FALSE))</f>
      </c>
      <c r="I6" s="67">
        <f>IF(G6="","",C6*G6)</f>
      </c>
      <c r="K6" s="235"/>
      <c r="L6" s="236"/>
      <c r="M6" s="236"/>
      <c r="N6" s="236"/>
      <c r="O6" s="236"/>
      <c r="P6" s="237"/>
      <c r="R6" s="62"/>
      <c r="S6" s="62"/>
      <c r="T6" s="62"/>
      <c r="U6" s="62"/>
      <c r="V6" s="62"/>
      <c r="W6" s="62"/>
      <c r="X6" s="62"/>
    </row>
    <row r="7" spans="11:24" ht="6" customHeight="1" thickBot="1">
      <c r="K7" s="235"/>
      <c r="L7" s="236"/>
      <c r="M7" s="236"/>
      <c r="N7" s="236"/>
      <c r="O7" s="236"/>
      <c r="P7" s="237"/>
      <c r="R7" s="68"/>
      <c r="S7" s="68"/>
      <c r="T7" s="68"/>
      <c r="U7" s="68"/>
      <c r="V7" s="68"/>
      <c r="W7" s="68"/>
      <c r="X7" s="68"/>
    </row>
    <row r="8" spans="4:24" ht="36" customHeight="1" thickBot="1">
      <c r="D8" s="143" t="s">
        <v>236</v>
      </c>
      <c r="E8" s="69" t="s">
        <v>75</v>
      </c>
      <c r="F8" s="144" t="s">
        <v>236</v>
      </c>
      <c r="G8" s="69" t="s">
        <v>75</v>
      </c>
      <c r="H8" s="144" t="s">
        <v>236</v>
      </c>
      <c r="I8" s="70" t="s">
        <v>75</v>
      </c>
      <c r="K8" s="238"/>
      <c r="L8" s="239"/>
      <c r="M8" s="239"/>
      <c r="N8" s="239"/>
      <c r="O8" s="239"/>
      <c r="P8" s="240"/>
      <c r="R8" s="68"/>
      <c r="S8" s="68"/>
      <c r="T8" s="68"/>
      <c r="U8" s="68"/>
      <c r="V8" s="68"/>
      <c r="W8" s="68"/>
      <c r="X8" s="68"/>
    </row>
    <row r="9" spans="1:10" ht="6" customHeight="1" thickBot="1">
      <c r="A9" s="3"/>
      <c r="B9" s="71"/>
      <c r="C9" s="71"/>
      <c r="D9" s="72"/>
      <c r="E9" s="3"/>
      <c r="F9" s="72"/>
      <c r="G9" s="3"/>
      <c r="H9" s="72"/>
      <c r="I9" s="3"/>
      <c r="J9" s="3"/>
    </row>
    <row r="10" spans="2:23" ht="27" customHeight="1">
      <c r="B10" s="73" t="s">
        <v>82</v>
      </c>
      <c r="C10" s="74" t="s">
        <v>83</v>
      </c>
      <c r="D10" s="75"/>
      <c r="E10" s="76"/>
      <c r="F10" s="77"/>
      <c r="G10" s="76"/>
      <c r="H10" s="77"/>
      <c r="I10" s="78"/>
      <c r="K10" s="157">
        <f>IF(E10="","",LEN(E10)-LEN(SUBSTITUTE(SUBSTITUTE(E10," ",),"　",)))</f>
      </c>
      <c r="L10" s="160"/>
      <c r="M10" s="157">
        <f>IF(G10="","",LEN(G10)-LEN(SUBSTITUTE(SUBSTITUTE(G10," ",),"　",)))</f>
      </c>
      <c r="N10" s="160"/>
      <c r="O10" s="157">
        <f>IF(I10="","",LEN(I10)-LEN(SUBSTITUTE(SUBSTITUTE(I10," ",),"　",)))</f>
      </c>
      <c r="Q10" s="1">
        <f>COUNTA(E10,G10,I10,E12,G12,I12)</f>
        <v>0</v>
      </c>
      <c r="R10" s="4"/>
      <c r="T10" s="4"/>
      <c r="U10" s="4" t="s">
        <v>210</v>
      </c>
      <c r="V10" s="4">
        <v>1500</v>
      </c>
      <c r="W10" s="4"/>
    </row>
    <row r="11" spans="2:23" ht="27" customHeight="1" thickBot="1">
      <c r="B11" s="145" t="s">
        <v>276</v>
      </c>
      <c r="C11" s="146" t="s">
        <v>298</v>
      </c>
      <c r="D11" s="79"/>
      <c r="E11" s="80"/>
      <c r="F11" s="81"/>
      <c r="G11" s="80"/>
      <c r="H11" s="81"/>
      <c r="I11" s="82"/>
      <c r="K11" s="161"/>
      <c r="L11" s="161"/>
      <c r="M11" s="161"/>
      <c r="N11" s="161"/>
      <c r="O11" s="161"/>
      <c r="R11" s="4"/>
      <c r="T11" s="4"/>
      <c r="U11" s="4" t="s">
        <v>200</v>
      </c>
      <c r="V11" s="4">
        <v>1500</v>
      </c>
      <c r="W11" s="4"/>
    </row>
    <row r="12" spans="2:23" ht="27" customHeight="1">
      <c r="B12" s="83" t="s">
        <v>84</v>
      </c>
      <c r="C12" s="84" t="s">
        <v>81</v>
      </c>
      <c r="D12" s="85"/>
      <c r="E12" s="86"/>
      <c r="F12" s="87"/>
      <c r="G12" s="86"/>
      <c r="H12" s="87"/>
      <c r="I12" s="88"/>
      <c r="K12" s="157">
        <f>IF(E12="","",LEN(E12)-LEN(SUBSTITUTE(SUBSTITUTE(E12," ",),"　",)))</f>
      </c>
      <c r="L12" s="160"/>
      <c r="M12" s="157">
        <f>IF(G12="","",LEN(G12)-LEN(SUBSTITUTE(SUBSTITUTE(G12," ",),"　",)))</f>
      </c>
      <c r="N12" s="160"/>
      <c r="O12" s="157">
        <f>IF(I12="","",LEN(I12)-LEN(SUBSTITUTE(SUBSTITUTE(I12," ",),"　",)))</f>
      </c>
      <c r="R12" s="4"/>
      <c r="T12" s="4"/>
      <c r="U12" s="4" t="s">
        <v>201</v>
      </c>
      <c r="V12" s="4">
        <v>1200</v>
      </c>
      <c r="W12" s="4"/>
    </row>
    <row r="13" spans="2:24" ht="27" customHeight="1" thickBot="1">
      <c r="B13" s="121"/>
      <c r="C13" s="89"/>
      <c r="D13" s="90"/>
      <c r="E13" s="91"/>
      <c r="F13" s="92"/>
      <c r="G13" s="91"/>
      <c r="H13" s="92"/>
      <c r="I13" s="93"/>
      <c r="K13" s="161"/>
      <c r="L13" s="161"/>
      <c r="M13" s="161"/>
      <c r="N13" s="161"/>
      <c r="O13" s="161"/>
      <c r="R13" s="4"/>
      <c r="T13" s="94"/>
      <c r="U13" s="4"/>
      <c r="V13" s="4"/>
      <c r="W13" s="4"/>
      <c r="X13" s="4"/>
    </row>
    <row r="14" spans="2:5" ht="6" customHeight="1" thickBot="1">
      <c r="B14" s="46"/>
      <c r="C14" s="46"/>
      <c r="D14" s="95"/>
      <c r="E14" s="46"/>
    </row>
    <row r="15" spans="2:22" ht="27" customHeight="1">
      <c r="B15" s="73" t="s">
        <v>82</v>
      </c>
      <c r="C15" s="74" t="s">
        <v>83</v>
      </c>
      <c r="D15" s="75"/>
      <c r="E15" s="76"/>
      <c r="F15" s="77"/>
      <c r="G15" s="76"/>
      <c r="H15" s="77"/>
      <c r="I15" s="78"/>
      <c r="K15" s="157">
        <f>IF(E15="","",LEN(E15)-LEN(SUBSTITUTE(SUBSTITUTE(E15," ",),"　",)))</f>
      </c>
      <c r="L15" s="160"/>
      <c r="M15" s="157">
        <f>IF(G15="","",LEN(G15)-LEN(SUBSTITUTE(SUBSTITUTE(G15," ",),"　",)))</f>
      </c>
      <c r="N15" s="160"/>
      <c r="O15" s="157">
        <f>IF(I15="","",LEN(I15)-LEN(SUBSTITUTE(SUBSTITUTE(I15," ",),"　",)))</f>
      </c>
      <c r="Q15" s="1">
        <f>COUNTA(E15,G15,I15,E17,G17,I17)</f>
        <v>0</v>
      </c>
      <c r="S15" s="4" t="s">
        <v>276</v>
      </c>
      <c r="T15" s="4" t="s">
        <v>277</v>
      </c>
      <c r="U15" s="4"/>
      <c r="V15" s="4"/>
    </row>
    <row r="16" spans="2:20" ht="27" customHeight="1" thickBot="1">
      <c r="B16" s="145" t="s">
        <v>276</v>
      </c>
      <c r="C16" s="146" t="s">
        <v>299</v>
      </c>
      <c r="D16" s="79"/>
      <c r="E16" s="80"/>
      <c r="F16" s="81"/>
      <c r="G16" s="80"/>
      <c r="H16" s="81"/>
      <c r="I16" s="82"/>
      <c r="K16" s="161"/>
      <c r="L16" s="161"/>
      <c r="M16" s="161"/>
      <c r="N16" s="161"/>
      <c r="O16" s="161"/>
      <c r="S16" s="1" t="s">
        <v>211</v>
      </c>
      <c r="T16" s="1" t="s">
        <v>212</v>
      </c>
    </row>
    <row r="17" spans="2:15" ht="27" customHeight="1">
      <c r="B17" s="83" t="s">
        <v>84</v>
      </c>
      <c r="C17" s="84" t="s">
        <v>81</v>
      </c>
      <c r="D17" s="85"/>
      <c r="E17" s="86"/>
      <c r="F17" s="87"/>
      <c r="G17" s="86"/>
      <c r="H17" s="87"/>
      <c r="I17" s="88"/>
      <c r="K17" s="157">
        <f>IF(E17="","",LEN(E17)-LEN(SUBSTITUTE(SUBSTITUTE(E17," ",),"　",)))</f>
      </c>
      <c r="L17" s="160"/>
      <c r="M17" s="157">
        <f>IF(G17="","",LEN(G17)-LEN(SUBSTITUTE(SUBSTITUTE(G17," ",),"　",)))</f>
      </c>
      <c r="N17" s="160"/>
      <c r="O17" s="157">
        <f>IF(I17="","",LEN(I17)-LEN(SUBSTITUTE(SUBSTITUTE(I17," ",),"　",)))</f>
      </c>
    </row>
    <row r="18" spans="2:15" ht="27" customHeight="1" thickBot="1">
      <c r="B18" s="121"/>
      <c r="C18" s="89"/>
      <c r="D18" s="90"/>
      <c r="E18" s="91"/>
      <c r="F18" s="92"/>
      <c r="G18" s="91"/>
      <c r="H18" s="92"/>
      <c r="I18" s="93"/>
      <c r="K18" s="161"/>
      <c r="L18" s="161"/>
      <c r="M18" s="161"/>
      <c r="N18" s="161"/>
      <c r="O18" s="161"/>
    </row>
    <row r="19" spans="2:5" ht="6" customHeight="1" thickBot="1">
      <c r="B19" s="46"/>
      <c r="C19" s="46"/>
      <c r="D19" s="95"/>
      <c r="E19" s="46"/>
    </row>
    <row r="20" spans="2:24" ht="27" customHeight="1">
      <c r="B20" s="73" t="s">
        <v>82</v>
      </c>
      <c r="C20" s="74" t="s">
        <v>83</v>
      </c>
      <c r="D20" s="75"/>
      <c r="E20" s="76"/>
      <c r="F20" s="77"/>
      <c r="G20" s="76"/>
      <c r="H20" s="77"/>
      <c r="I20" s="78"/>
      <c r="K20" s="157">
        <f>IF(E20="","",LEN(E20)-LEN(SUBSTITUTE(SUBSTITUTE(E20," ",),"　",)))</f>
      </c>
      <c r="L20" s="160"/>
      <c r="M20" s="157">
        <f>IF(G20="","",LEN(G20)-LEN(SUBSTITUTE(SUBSTITUTE(G20," ",),"　",)))</f>
      </c>
      <c r="N20" s="160"/>
      <c r="O20" s="157">
        <f>IF(I20="","",LEN(I20)-LEN(SUBSTITUTE(SUBSTITUTE(I20," ",),"　",)))</f>
      </c>
      <c r="Q20" s="1">
        <f>COUNTA(E20,G20,I20,E22,G22,I22)</f>
        <v>0</v>
      </c>
      <c r="S20" s="1">
        <v>1</v>
      </c>
      <c r="T20" s="1">
        <v>2</v>
      </c>
      <c r="U20" s="1">
        <v>3</v>
      </c>
      <c r="V20" s="1">
        <v>4</v>
      </c>
      <c r="W20" s="1" t="s">
        <v>213</v>
      </c>
      <c r="X20" s="1" t="s">
        <v>214</v>
      </c>
    </row>
    <row r="21" spans="2:15" ht="27" customHeight="1" thickBot="1">
      <c r="B21" s="145" t="s">
        <v>277</v>
      </c>
      <c r="C21" s="146" t="s">
        <v>298</v>
      </c>
      <c r="D21" s="79"/>
      <c r="E21" s="80"/>
      <c r="F21" s="81"/>
      <c r="G21" s="80"/>
      <c r="H21" s="81"/>
      <c r="I21" s="82"/>
      <c r="K21" s="161"/>
      <c r="L21" s="161"/>
      <c r="M21" s="161"/>
      <c r="N21" s="161"/>
      <c r="O21" s="161"/>
    </row>
    <row r="22" spans="2:15" ht="27" customHeight="1">
      <c r="B22" s="83" t="s">
        <v>84</v>
      </c>
      <c r="C22" s="84" t="s">
        <v>81</v>
      </c>
      <c r="D22" s="85"/>
      <c r="E22" s="86"/>
      <c r="F22" s="87"/>
      <c r="G22" s="86"/>
      <c r="H22" s="87"/>
      <c r="I22" s="88"/>
      <c r="K22" s="157">
        <f>IF(E22="","",LEN(E22)-LEN(SUBSTITUTE(SUBSTITUTE(E22," ",),"　",)))</f>
      </c>
      <c r="L22" s="160"/>
      <c r="M22" s="157">
        <f>IF(G22="","",LEN(G22)-LEN(SUBSTITUTE(SUBSTITUTE(G22," ",),"　",)))</f>
      </c>
      <c r="N22" s="160"/>
      <c r="O22" s="157">
        <f>IF(I22="","",LEN(I22)-LEN(SUBSTITUTE(SUBSTITUTE(I22," ",),"　",)))</f>
      </c>
    </row>
    <row r="23" spans="2:15" ht="27.75" customHeight="1" thickBot="1">
      <c r="B23" s="121"/>
      <c r="C23" s="89"/>
      <c r="D23" s="90"/>
      <c r="E23" s="91"/>
      <c r="F23" s="92"/>
      <c r="G23" s="91"/>
      <c r="H23" s="92"/>
      <c r="I23" s="93"/>
      <c r="K23" s="161"/>
      <c r="L23" s="161"/>
      <c r="M23" s="161"/>
      <c r="N23" s="161"/>
      <c r="O23" s="161"/>
    </row>
    <row r="24" spans="2:8" ht="6" customHeight="1">
      <c r="B24" s="46"/>
      <c r="C24" s="46"/>
      <c r="D24" s="95"/>
      <c r="E24" s="46"/>
      <c r="F24" s="142"/>
      <c r="H24" s="142"/>
    </row>
    <row r="25" spans="2:17" ht="27" customHeight="1">
      <c r="B25" s="147"/>
      <c r="C25" s="147"/>
      <c r="D25" s="148"/>
      <c r="E25" s="149"/>
      <c r="F25" s="148"/>
      <c r="G25" s="149"/>
      <c r="H25" s="148"/>
      <c r="I25" s="149"/>
      <c r="Q25" s="1">
        <f>COUNTA(E25,G25,I25,E27,G27,I27)</f>
        <v>0</v>
      </c>
    </row>
    <row r="26" spans="2:9" ht="27" customHeight="1">
      <c r="B26" s="150"/>
      <c r="C26" s="150"/>
      <c r="D26" s="148"/>
      <c r="E26" s="149"/>
      <c r="F26" s="148"/>
      <c r="G26" s="149"/>
      <c r="H26" s="148"/>
      <c r="I26" s="149"/>
    </row>
    <row r="27" spans="2:9" ht="27" customHeight="1">
      <c r="B27" s="151"/>
      <c r="C27" s="147"/>
      <c r="D27" s="148"/>
      <c r="E27" s="149"/>
      <c r="F27" s="148"/>
      <c r="G27" s="149"/>
      <c r="H27" s="148"/>
      <c r="I27" s="149"/>
    </row>
    <row r="28" spans="2:9" ht="27" customHeight="1">
      <c r="B28" s="152"/>
      <c r="C28" s="153"/>
      <c r="D28" s="148"/>
      <c r="E28" s="149"/>
      <c r="F28" s="148"/>
      <c r="G28" s="149"/>
      <c r="H28" s="148"/>
      <c r="I28" s="149"/>
    </row>
    <row r="29" spans="4:8" ht="15.75">
      <c r="D29" s="112"/>
      <c r="F29" s="112"/>
      <c r="H29" s="112"/>
    </row>
    <row r="30" spans="4:8" ht="15.75">
      <c r="D30" s="112"/>
      <c r="F30" s="112"/>
      <c r="H30" s="112"/>
    </row>
    <row r="31" spans="4:8" ht="15.75">
      <c r="D31" s="112"/>
      <c r="F31" s="112"/>
      <c r="H31" s="112"/>
    </row>
    <row r="32" spans="4:8" ht="15.75">
      <c r="D32" s="112"/>
      <c r="F32" s="112"/>
      <c r="H32" s="112"/>
    </row>
    <row r="33" spans="4:8" ht="15.75">
      <c r="D33" s="112"/>
      <c r="F33" s="112"/>
      <c r="H33" s="112"/>
    </row>
    <row r="34" spans="4:8" ht="15.75">
      <c r="D34" s="112"/>
      <c r="F34" s="112"/>
      <c r="H34" s="112"/>
    </row>
    <row r="35" spans="4:8" ht="15.75">
      <c r="D35" s="112"/>
      <c r="F35" s="112"/>
      <c r="H35" s="112"/>
    </row>
    <row r="36" spans="4:8" ht="15.75">
      <c r="D36" s="112"/>
      <c r="F36" s="112"/>
      <c r="H36" s="112"/>
    </row>
    <row r="37" spans="4:8" ht="15.75">
      <c r="D37" s="112"/>
      <c r="F37" s="112"/>
      <c r="H37" s="112"/>
    </row>
    <row r="38" spans="4:8" ht="15.75">
      <c r="D38" s="112"/>
      <c r="F38" s="112"/>
      <c r="H38" s="112"/>
    </row>
    <row r="39" spans="4:8" ht="15.75">
      <c r="D39" s="112"/>
      <c r="F39" s="112"/>
      <c r="H39" s="112"/>
    </row>
    <row r="40" spans="4:8" ht="15.75">
      <c r="D40" s="112"/>
      <c r="F40" s="112"/>
      <c r="H40" s="112"/>
    </row>
    <row r="41" spans="4:8" ht="15.75">
      <c r="D41" s="112"/>
      <c r="F41" s="112"/>
      <c r="H41" s="112"/>
    </row>
    <row r="42" spans="4:8" ht="15.75">
      <c r="D42" s="112"/>
      <c r="F42" s="112"/>
      <c r="H42" s="112"/>
    </row>
    <row r="43" spans="4:8" ht="15.75">
      <c r="D43" s="112"/>
      <c r="F43" s="112"/>
      <c r="H43" s="112"/>
    </row>
    <row r="44" spans="4:8" ht="15.75">
      <c r="D44" s="112"/>
      <c r="F44" s="112"/>
      <c r="H44" s="112"/>
    </row>
    <row r="45" spans="4:8" ht="15.75">
      <c r="D45" s="112"/>
      <c r="F45" s="112"/>
      <c r="H45" s="112"/>
    </row>
    <row r="46" spans="4:8" ht="15.75">
      <c r="D46" s="112"/>
      <c r="F46" s="112"/>
      <c r="H46" s="112"/>
    </row>
    <row r="47" spans="4:8" ht="15.75">
      <c r="D47" s="112"/>
      <c r="F47" s="112"/>
      <c r="H47" s="112"/>
    </row>
    <row r="48" spans="4:8" ht="15.75">
      <c r="D48" s="112"/>
      <c r="F48" s="112"/>
      <c r="H48" s="112"/>
    </row>
    <row r="49" spans="4:8" ht="15.75">
      <c r="D49" s="112"/>
      <c r="F49" s="112"/>
      <c r="H49" s="112"/>
    </row>
    <row r="50" spans="4:8" ht="15.75">
      <c r="D50" s="112"/>
      <c r="F50" s="112"/>
      <c r="H50" s="112"/>
    </row>
    <row r="51" spans="4:8" ht="15.75">
      <c r="D51" s="112"/>
      <c r="F51" s="112"/>
      <c r="H51" s="112"/>
    </row>
    <row r="52" spans="4:8" ht="15.75">
      <c r="D52" s="112"/>
      <c r="F52" s="112"/>
      <c r="H52" s="112"/>
    </row>
    <row r="53" spans="4:8" ht="15.75">
      <c r="D53" s="112"/>
      <c r="F53" s="112"/>
      <c r="H53" s="112"/>
    </row>
    <row r="54" spans="4:8" ht="15.75">
      <c r="D54" s="112"/>
      <c r="F54" s="112"/>
      <c r="H54" s="112"/>
    </row>
    <row r="55" spans="4:8" ht="15.75">
      <c r="D55" s="112"/>
      <c r="F55" s="112"/>
      <c r="H55" s="112"/>
    </row>
    <row r="56" spans="4:8" ht="15.75">
      <c r="D56" s="112"/>
      <c r="F56" s="112"/>
      <c r="H56" s="112"/>
    </row>
    <row r="57" spans="4:8" ht="15.75">
      <c r="D57" s="112"/>
      <c r="F57" s="112"/>
      <c r="H57" s="112"/>
    </row>
    <row r="58" spans="4:8" ht="15.75">
      <c r="D58" s="112"/>
      <c r="F58" s="112"/>
      <c r="H58" s="112"/>
    </row>
    <row r="59" spans="4:8" ht="15.75">
      <c r="D59" s="112"/>
      <c r="F59" s="112"/>
      <c r="H59" s="112"/>
    </row>
    <row r="60" spans="4:8" ht="15.75">
      <c r="D60" s="112"/>
      <c r="F60" s="112"/>
      <c r="H60" s="112"/>
    </row>
    <row r="61" spans="4:8" ht="15.75">
      <c r="D61" s="112"/>
      <c r="F61" s="112"/>
      <c r="H61" s="112"/>
    </row>
    <row r="62" spans="4:8" ht="15.75">
      <c r="D62" s="112"/>
      <c r="F62" s="112"/>
      <c r="H62" s="112"/>
    </row>
    <row r="63" spans="4:8" ht="15.75">
      <c r="D63" s="112"/>
      <c r="F63" s="112"/>
      <c r="H63" s="112"/>
    </row>
    <row r="64" spans="4:8" ht="15.75">
      <c r="D64" s="112"/>
      <c r="F64" s="112"/>
      <c r="H64" s="112"/>
    </row>
    <row r="65" spans="4:8" ht="15.75">
      <c r="D65" s="112"/>
      <c r="F65" s="112"/>
      <c r="H65" s="112"/>
    </row>
    <row r="66" spans="4:8" ht="15.75">
      <c r="D66" s="112"/>
      <c r="F66" s="112"/>
      <c r="H66" s="112"/>
    </row>
    <row r="67" spans="4:8" ht="15.75">
      <c r="D67" s="112"/>
      <c r="F67" s="112"/>
      <c r="H67" s="112"/>
    </row>
    <row r="68" spans="4:8" ht="15.75">
      <c r="D68" s="112"/>
      <c r="F68" s="112"/>
      <c r="H68" s="112"/>
    </row>
    <row r="69" spans="4:8" ht="15.75">
      <c r="D69" s="112"/>
      <c r="F69" s="112"/>
      <c r="H69" s="112"/>
    </row>
    <row r="70" spans="4:8" ht="15.75">
      <c r="D70" s="112"/>
      <c r="F70" s="112"/>
      <c r="H70" s="112"/>
    </row>
    <row r="71" spans="4:8" ht="15.75">
      <c r="D71" s="112"/>
      <c r="F71" s="112"/>
      <c r="H71" s="112"/>
    </row>
    <row r="72" spans="4:8" ht="15.75">
      <c r="D72" s="112"/>
      <c r="F72" s="112"/>
      <c r="H72" s="112"/>
    </row>
    <row r="73" spans="4:8" ht="15.75">
      <c r="D73" s="112"/>
      <c r="F73" s="112"/>
      <c r="H73" s="112"/>
    </row>
    <row r="74" spans="4:8" ht="15.75">
      <c r="D74" s="112"/>
      <c r="F74" s="112"/>
      <c r="H74" s="112"/>
    </row>
    <row r="75" spans="4:8" ht="15.75">
      <c r="D75" s="112"/>
      <c r="F75" s="112"/>
      <c r="H75" s="112"/>
    </row>
    <row r="76" spans="4:8" ht="15.75">
      <c r="D76" s="112"/>
      <c r="F76" s="112"/>
      <c r="H76" s="112"/>
    </row>
    <row r="77" spans="4:8" ht="15.75">
      <c r="D77" s="112"/>
      <c r="F77" s="112"/>
      <c r="H77" s="112"/>
    </row>
    <row r="78" spans="4:8" ht="15.75">
      <c r="D78" s="112"/>
      <c r="F78" s="112"/>
      <c r="H78" s="112"/>
    </row>
    <row r="79" spans="4:8" ht="15.75">
      <c r="D79" s="112"/>
      <c r="F79" s="112"/>
      <c r="H79" s="112"/>
    </row>
    <row r="80" spans="4:8" ht="15.75">
      <c r="D80" s="112"/>
      <c r="F80" s="112"/>
      <c r="H80" s="112"/>
    </row>
    <row r="81" spans="4:8" ht="15.75">
      <c r="D81" s="112"/>
      <c r="F81" s="112"/>
      <c r="H81" s="112"/>
    </row>
    <row r="82" spans="4:8" ht="15.75">
      <c r="D82" s="112"/>
      <c r="F82" s="112"/>
      <c r="H82" s="112"/>
    </row>
    <row r="83" spans="4:8" ht="15.75">
      <c r="D83" s="112"/>
      <c r="F83" s="112"/>
      <c r="H83" s="112"/>
    </row>
    <row r="84" spans="4:8" ht="15.75">
      <c r="D84" s="112"/>
      <c r="F84" s="112"/>
      <c r="H84" s="112"/>
    </row>
    <row r="85" spans="4:8" ht="15.75">
      <c r="D85" s="112"/>
      <c r="F85" s="112"/>
      <c r="H85" s="112"/>
    </row>
    <row r="86" spans="4:8" ht="15.75">
      <c r="D86" s="112"/>
      <c r="F86" s="112"/>
      <c r="H86" s="112"/>
    </row>
    <row r="87" spans="4:8" ht="15.75">
      <c r="D87" s="112"/>
      <c r="F87" s="112"/>
      <c r="H87" s="112"/>
    </row>
    <row r="88" spans="4:8" ht="15.75">
      <c r="D88" s="112"/>
      <c r="F88" s="112"/>
      <c r="H88" s="112"/>
    </row>
    <row r="89" spans="4:8" ht="15.75">
      <c r="D89" s="112"/>
      <c r="F89" s="112"/>
      <c r="H89" s="112"/>
    </row>
    <row r="90" spans="4:8" ht="15.75">
      <c r="D90" s="112"/>
      <c r="F90" s="112"/>
      <c r="H90" s="112"/>
    </row>
    <row r="91" spans="4:8" ht="15.75">
      <c r="D91" s="112"/>
      <c r="F91" s="112"/>
      <c r="H91" s="112"/>
    </row>
    <row r="92" spans="4:8" ht="15.75">
      <c r="D92" s="112"/>
      <c r="F92" s="112"/>
      <c r="H92" s="112"/>
    </row>
    <row r="93" spans="4:8" ht="15.75">
      <c r="D93" s="112"/>
      <c r="F93" s="112"/>
      <c r="H93" s="112"/>
    </row>
    <row r="94" spans="4:8" ht="15.75">
      <c r="D94" s="112"/>
      <c r="F94" s="112"/>
      <c r="H94" s="112"/>
    </row>
    <row r="95" spans="4:8" ht="15.75">
      <c r="D95" s="112"/>
      <c r="F95" s="112"/>
      <c r="H95" s="112"/>
    </row>
    <row r="96" spans="4:8" ht="15.75">
      <c r="D96" s="112"/>
      <c r="F96" s="112"/>
      <c r="H96" s="112"/>
    </row>
    <row r="97" spans="4:8" ht="15.75">
      <c r="D97" s="112"/>
      <c r="F97" s="112"/>
      <c r="H97" s="112"/>
    </row>
    <row r="98" spans="4:8" ht="15.75">
      <c r="D98" s="112"/>
      <c r="F98" s="112"/>
      <c r="H98" s="112"/>
    </row>
    <row r="99" spans="4:8" ht="15.75">
      <c r="D99" s="112"/>
      <c r="F99" s="112"/>
      <c r="H99" s="112"/>
    </row>
    <row r="100" spans="4:8" ht="15.75">
      <c r="D100" s="112"/>
      <c r="F100" s="112"/>
      <c r="H100" s="112"/>
    </row>
    <row r="101" spans="4:8" ht="15.75">
      <c r="D101" s="112"/>
      <c r="F101" s="112"/>
      <c r="H101" s="112"/>
    </row>
    <row r="102" spans="4:8" ht="15.75">
      <c r="D102" s="112"/>
      <c r="F102" s="112"/>
      <c r="H102" s="112"/>
    </row>
    <row r="103" spans="4:8" ht="15.75">
      <c r="D103" s="112"/>
      <c r="F103" s="112"/>
      <c r="H103" s="112"/>
    </row>
    <row r="104" spans="4:8" ht="15.75">
      <c r="D104" s="112"/>
      <c r="F104" s="112"/>
      <c r="H104" s="112"/>
    </row>
    <row r="105" spans="4:8" ht="15.75">
      <c r="D105" s="112"/>
      <c r="F105" s="112"/>
      <c r="H105" s="112"/>
    </row>
    <row r="106" spans="4:8" ht="15.75">
      <c r="D106" s="112"/>
      <c r="F106" s="112"/>
      <c r="H106" s="112"/>
    </row>
    <row r="107" spans="4:8" ht="15.75">
      <c r="D107" s="112"/>
      <c r="F107" s="112"/>
      <c r="H107" s="112"/>
    </row>
    <row r="108" spans="4:8" ht="15.75">
      <c r="D108" s="112"/>
      <c r="F108" s="112"/>
      <c r="H108" s="112"/>
    </row>
    <row r="109" spans="4:8" ht="15.75">
      <c r="D109" s="112"/>
      <c r="F109" s="112"/>
      <c r="H109" s="112"/>
    </row>
    <row r="110" spans="4:8" ht="15.75">
      <c r="D110" s="112"/>
      <c r="F110" s="112"/>
      <c r="H110" s="112"/>
    </row>
    <row r="111" spans="4:8" ht="15.75">
      <c r="D111" s="112"/>
      <c r="F111" s="112"/>
      <c r="H111" s="112"/>
    </row>
    <row r="112" spans="4:8" ht="15.75">
      <c r="D112" s="112"/>
      <c r="F112" s="112"/>
      <c r="H112" s="112"/>
    </row>
    <row r="113" spans="4:8" ht="15.75">
      <c r="D113" s="112"/>
      <c r="F113" s="112"/>
      <c r="H113" s="112"/>
    </row>
    <row r="114" spans="4:8" ht="15.75">
      <c r="D114" s="112"/>
      <c r="F114" s="112"/>
      <c r="H114" s="112"/>
    </row>
    <row r="115" spans="4:8" ht="15.75">
      <c r="D115" s="112"/>
      <c r="F115" s="112"/>
      <c r="H115" s="112"/>
    </row>
    <row r="116" spans="4:8" ht="15.75">
      <c r="D116" s="112"/>
      <c r="F116" s="112"/>
      <c r="H116" s="112"/>
    </row>
    <row r="117" spans="4:8" ht="15.75">
      <c r="D117" s="112"/>
      <c r="F117" s="112"/>
      <c r="H117" s="112"/>
    </row>
    <row r="118" spans="4:8" ht="15.75">
      <c r="D118" s="112"/>
      <c r="F118" s="112"/>
      <c r="H118" s="112"/>
    </row>
    <row r="119" spans="4:8" ht="15.75">
      <c r="D119" s="112"/>
      <c r="F119" s="112"/>
      <c r="H119" s="112"/>
    </row>
    <row r="120" spans="4:8" ht="15.75">
      <c r="D120" s="112"/>
      <c r="F120" s="112"/>
      <c r="H120" s="112"/>
    </row>
    <row r="121" spans="4:8" ht="15.75">
      <c r="D121" s="112"/>
      <c r="F121" s="112"/>
      <c r="H121" s="112"/>
    </row>
    <row r="122" spans="4:8" ht="15.75">
      <c r="D122" s="112"/>
      <c r="F122" s="112"/>
      <c r="H122" s="112"/>
    </row>
    <row r="123" spans="4:8" ht="15.75">
      <c r="D123" s="112"/>
      <c r="F123" s="112"/>
      <c r="H123" s="112"/>
    </row>
    <row r="124" spans="4:8" ht="15.75">
      <c r="D124" s="112"/>
      <c r="F124" s="112"/>
      <c r="H124" s="112"/>
    </row>
    <row r="125" spans="4:8" ht="15.75">
      <c r="D125" s="112"/>
      <c r="F125" s="112"/>
      <c r="H125" s="112"/>
    </row>
    <row r="126" spans="4:8" ht="15.75">
      <c r="D126" s="112"/>
      <c r="F126" s="112"/>
      <c r="H126" s="112"/>
    </row>
    <row r="127" spans="4:8" ht="15.75">
      <c r="D127" s="112"/>
      <c r="F127" s="112"/>
      <c r="H127" s="112"/>
    </row>
    <row r="128" spans="4:8" ht="15.75">
      <c r="D128" s="112"/>
      <c r="F128" s="112"/>
      <c r="H128" s="112"/>
    </row>
    <row r="129" spans="4:8" ht="15.75">
      <c r="D129" s="112"/>
      <c r="F129" s="112"/>
      <c r="H129" s="112"/>
    </row>
    <row r="130" spans="4:8" ht="15.75">
      <c r="D130" s="112"/>
      <c r="F130" s="112"/>
      <c r="H130" s="112"/>
    </row>
    <row r="131" spans="4:8" ht="15.75">
      <c r="D131" s="112"/>
      <c r="F131" s="112"/>
      <c r="H131" s="112"/>
    </row>
    <row r="132" spans="4:8" ht="15.75">
      <c r="D132" s="112"/>
      <c r="F132" s="112"/>
      <c r="H132" s="112"/>
    </row>
    <row r="133" spans="4:8" ht="15.75">
      <c r="D133" s="112"/>
      <c r="F133" s="112"/>
      <c r="H133" s="112"/>
    </row>
    <row r="134" spans="4:8" ht="15.75">
      <c r="D134" s="112"/>
      <c r="F134" s="112"/>
      <c r="H134" s="112"/>
    </row>
    <row r="135" spans="4:8" ht="15.75">
      <c r="D135" s="112"/>
      <c r="F135" s="112"/>
      <c r="H135" s="112"/>
    </row>
    <row r="136" spans="4:8" ht="15.75">
      <c r="D136" s="112"/>
      <c r="F136" s="112"/>
      <c r="H136" s="112"/>
    </row>
    <row r="137" spans="4:8" ht="15.75">
      <c r="D137" s="112"/>
      <c r="F137" s="112"/>
      <c r="H137" s="112"/>
    </row>
    <row r="138" spans="4:8" ht="15.75">
      <c r="D138" s="112"/>
      <c r="F138" s="112"/>
      <c r="H138" s="112"/>
    </row>
    <row r="139" spans="4:8" ht="15.75">
      <c r="D139" s="112"/>
      <c r="F139" s="112"/>
      <c r="H139" s="112"/>
    </row>
    <row r="140" spans="4:8" ht="15.75">
      <c r="D140" s="112"/>
      <c r="F140" s="112"/>
      <c r="H140" s="112"/>
    </row>
    <row r="141" spans="4:8" ht="15.75">
      <c r="D141" s="112"/>
      <c r="F141" s="112"/>
      <c r="H141" s="112"/>
    </row>
    <row r="142" spans="4:8" ht="15.75">
      <c r="D142" s="112"/>
      <c r="F142" s="112"/>
      <c r="H142" s="112"/>
    </row>
    <row r="143" spans="4:8" ht="15.75">
      <c r="D143" s="112"/>
      <c r="F143" s="112"/>
      <c r="H143" s="112"/>
    </row>
    <row r="144" spans="4:8" ht="15.75">
      <c r="D144" s="112"/>
      <c r="F144" s="112"/>
      <c r="H144" s="112"/>
    </row>
    <row r="145" spans="4:8" ht="15.75">
      <c r="D145" s="112"/>
      <c r="F145" s="112"/>
      <c r="H145" s="112"/>
    </row>
    <row r="146" spans="4:8" ht="15.75">
      <c r="D146" s="112"/>
      <c r="F146" s="112"/>
      <c r="H146" s="112"/>
    </row>
    <row r="147" spans="4:8" ht="15.75">
      <c r="D147" s="112"/>
      <c r="F147" s="112"/>
      <c r="H147" s="112"/>
    </row>
    <row r="148" spans="4:8" ht="15.75">
      <c r="D148" s="112"/>
      <c r="F148" s="112"/>
      <c r="H148" s="112"/>
    </row>
    <row r="149" spans="4:8" ht="15.75">
      <c r="D149" s="112"/>
      <c r="F149" s="112"/>
      <c r="H149" s="112"/>
    </row>
    <row r="150" spans="4:8" ht="15.75">
      <c r="D150" s="112"/>
      <c r="F150" s="112"/>
      <c r="H150" s="112"/>
    </row>
    <row r="151" spans="4:8" ht="15.75">
      <c r="D151" s="112"/>
      <c r="F151" s="112"/>
      <c r="H151" s="112"/>
    </row>
  </sheetData>
  <sheetProtection password="DC62" sheet="1" selectLockedCells="1"/>
  <mergeCells count="3">
    <mergeCell ref="B1:F1"/>
    <mergeCell ref="H1:I1"/>
    <mergeCell ref="K3:P8"/>
  </mergeCells>
  <conditionalFormatting sqref="B11">
    <cfRule type="expression" priority="193" dxfId="25" stopIfTrue="1">
      <formula>NOT(ISERROR(SEARCH("女",$B11)))</formula>
    </cfRule>
    <cfRule type="expression" priority="194" dxfId="24" stopIfTrue="1">
      <formula>NOT(ISERROR(SEARCH("男",$B11)))</formula>
    </cfRule>
  </conditionalFormatting>
  <conditionalFormatting sqref="C11:D11 F11 H11 C16 C21">
    <cfRule type="expression" priority="195" dxfId="25" stopIfTrue="1">
      <formula>NOT(ISERROR(SEARCH("女",$B11)))</formula>
    </cfRule>
    <cfRule type="expression" priority="196" dxfId="24" stopIfTrue="1">
      <formula>NOT(ISERROR(SEARCH("男",$B11)))</formula>
    </cfRule>
  </conditionalFormatting>
  <conditionalFormatting sqref="D10:I10">
    <cfRule type="expression" priority="197" dxfId="25" stopIfTrue="1">
      <formula>NOT(ISERROR(SEARCH("女",$B11)))</formula>
    </cfRule>
    <cfRule type="expression" priority="198" dxfId="24" stopIfTrue="1">
      <formula>NOT(ISERROR(SEARCH("男",$B11)))</formula>
    </cfRule>
  </conditionalFormatting>
  <conditionalFormatting sqref="D12:I12">
    <cfRule type="expression" priority="199" dxfId="25" stopIfTrue="1">
      <formula>NOT(ISERROR(SEARCH("女",$B11)))</formula>
    </cfRule>
    <cfRule type="expression" priority="200" dxfId="24" stopIfTrue="1">
      <formula>NOT(ISERROR(SEARCH("男",$B11)))</formula>
    </cfRule>
  </conditionalFormatting>
  <conditionalFormatting sqref="E11 G11 I11">
    <cfRule type="expression" priority="201" dxfId="6" stopIfTrue="1">
      <formula>AND(E11="",E10&gt;0)</formula>
    </cfRule>
    <cfRule type="expression" priority="202" dxfId="25" stopIfTrue="1">
      <formula>NOT(ISERROR(SEARCH("女",$B11)))</formula>
    </cfRule>
    <cfRule type="expression" priority="203" dxfId="24" stopIfTrue="1">
      <formula>NOT(ISERROR(SEARCH("男",$B11)))</formula>
    </cfRule>
  </conditionalFormatting>
  <conditionalFormatting sqref="F13 H13 C13:D13 C18 C23">
    <cfRule type="expression" priority="204" dxfId="25" stopIfTrue="1">
      <formula>NOT(ISERROR(SEARCH("女",$B11)))</formula>
    </cfRule>
    <cfRule type="expression" priority="205" dxfId="24" stopIfTrue="1">
      <formula>NOT(ISERROR(SEARCH("男",$B11)))</formula>
    </cfRule>
  </conditionalFormatting>
  <conditionalFormatting sqref="E13 G13 I13">
    <cfRule type="expression" priority="206" dxfId="6" stopIfTrue="1">
      <formula>AND(E13="",E12&gt;0)</formula>
    </cfRule>
    <cfRule type="expression" priority="207" dxfId="25" stopIfTrue="1">
      <formula>NOT(ISERROR(SEARCH("女",$B11)))</formula>
    </cfRule>
    <cfRule type="expression" priority="208" dxfId="24" stopIfTrue="1">
      <formula>NOT(ISERROR(SEARCH("男",$B11)))</formula>
    </cfRule>
  </conditionalFormatting>
  <conditionalFormatting sqref="C21">
    <cfRule type="expression" priority="260" dxfId="40" stopIfTrue="1">
      <formula>リレー申込票!#REF!=1</formula>
    </cfRule>
  </conditionalFormatting>
  <conditionalFormatting sqref="C16">
    <cfRule type="expression" priority="261" dxfId="40" stopIfTrue="1">
      <formula>リレー申込票!#REF!=1</formula>
    </cfRule>
  </conditionalFormatting>
  <conditionalFormatting sqref="D16 F16 H16">
    <cfRule type="expression" priority="102" dxfId="25" stopIfTrue="1">
      <formula>NOT(ISERROR(SEARCH("女",$B16)))</formula>
    </cfRule>
    <cfRule type="expression" priority="103" dxfId="24" stopIfTrue="1">
      <formula>NOT(ISERROR(SEARCH("男",$B16)))</formula>
    </cfRule>
  </conditionalFormatting>
  <conditionalFormatting sqref="D15:I15">
    <cfRule type="expression" priority="104" dxfId="25" stopIfTrue="1">
      <formula>NOT(ISERROR(SEARCH("女",$B16)))</formula>
    </cfRule>
    <cfRule type="expression" priority="105" dxfId="24" stopIfTrue="1">
      <formula>NOT(ISERROR(SEARCH("男",$B16)))</formula>
    </cfRule>
  </conditionalFormatting>
  <conditionalFormatting sqref="D17:I17">
    <cfRule type="expression" priority="106" dxfId="25" stopIfTrue="1">
      <formula>NOT(ISERROR(SEARCH("女",$B16)))</formula>
    </cfRule>
    <cfRule type="expression" priority="107" dxfId="24" stopIfTrue="1">
      <formula>NOT(ISERROR(SEARCH("男",$B16)))</formula>
    </cfRule>
  </conditionalFormatting>
  <conditionalFormatting sqref="E16 G16 I16">
    <cfRule type="expression" priority="108" dxfId="6" stopIfTrue="1">
      <formula>AND(E16="",E15&gt;0)</formula>
    </cfRule>
    <cfRule type="expression" priority="109" dxfId="25" stopIfTrue="1">
      <formula>NOT(ISERROR(SEARCH("女",$B16)))</formula>
    </cfRule>
    <cfRule type="expression" priority="110" dxfId="24" stopIfTrue="1">
      <formula>NOT(ISERROR(SEARCH("男",$B16)))</formula>
    </cfRule>
  </conditionalFormatting>
  <conditionalFormatting sqref="F18 H18 D18">
    <cfRule type="expression" priority="111" dxfId="25" stopIfTrue="1">
      <formula>NOT(ISERROR(SEARCH("女",$B16)))</formula>
    </cfRule>
    <cfRule type="expression" priority="112" dxfId="24" stopIfTrue="1">
      <formula>NOT(ISERROR(SEARCH("男",$B16)))</formula>
    </cfRule>
  </conditionalFormatting>
  <conditionalFormatting sqref="E18 G18 I18">
    <cfRule type="expression" priority="113" dxfId="6" stopIfTrue="1">
      <formula>AND(E18="",E17&gt;0)</formula>
    </cfRule>
    <cfRule type="expression" priority="114" dxfId="25" stopIfTrue="1">
      <formula>NOT(ISERROR(SEARCH("女",$B16)))</formula>
    </cfRule>
    <cfRule type="expression" priority="115" dxfId="24" stopIfTrue="1">
      <formula>NOT(ISERROR(SEARCH("男",$B16)))</formula>
    </cfRule>
  </conditionalFormatting>
  <conditionalFormatting sqref="D21 F21 H21">
    <cfRule type="expression" priority="88" dxfId="25" stopIfTrue="1">
      <formula>NOT(ISERROR(SEARCH("女",$B21)))</formula>
    </cfRule>
    <cfRule type="expression" priority="89" dxfId="24" stopIfTrue="1">
      <formula>NOT(ISERROR(SEARCH("男",$B21)))</formula>
    </cfRule>
  </conditionalFormatting>
  <conditionalFormatting sqref="D20:I20">
    <cfRule type="expression" priority="90" dxfId="25" stopIfTrue="1">
      <formula>NOT(ISERROR(SEARCH("女",$B21)))</formula>
    </cfRule>
    <cfRule type="expression" priority="91" dxfId="24" stopIfTrue="1">
      <formula>NOT(ISERROR(SEARCH("男",$B21)))</formula>
    </cfRule>
  </conditionalFormatting>
  <conditionalFormatting sqref="D22:I22">
    <cfRule type="expression" priority="92" dxfId="25" stopIfTrue="1">
      <formula>NOT(ISERROR(SEARCH("女",$B21)))</formula>
    </cfRule>
    <cfRule type="expression" priority="93" dxfId="24" stopIfTrue="1">
      <formula>NOT(ISERROR(SEARCH("男",$B21)))</formula>
    </cfRule>
  </conditionalFormatting>
  <conditionalFormatting sqref="E21 G21 I21">
    <cfRule type="expression" priority="94" dxfId="6" stopIfTrue="1">
      <formula>AND(E21="",E20&gt;0)</formula>
    </cfRule>
    <cfRule type="expression" priority="95" dxfId="25" stopIfTrue="1">
      <formula>NOT(ISERROR(SEARCH("女",$B21)))</formula>
    </cfRule>
    <cfRule type="expression" priority="96" dxfId="24" stopIfTrue="1">
      <formula>NOT(ISERROR(SEARCH("男",$B21)))</formula>
    </cfRule>
  </conditionalFormatting>
  <conditionalFormatting sqref="F23 H23 D23">
    <cfRule type="expression" priority="97" dxfId="25" stopIfTrue="1">
      <formula>NOT(ISERROR(SEARCH("女",$B21)))</formula>
    </cfRule>
    <cfRule type="expression" priority="98" dxfId="24" stopIfTrue="1">
      <formula>NOT(ISERROR(SEARCH("男",$B21)))</formula>
    </cfRule>
  </conditionalFormatting>
  <conditionalFormatting sqref="E23 G23 I23">
    <cfRule type="expression" priority="99" dxfId="6" stopIfTrue="1">
      <formula>AND(E23="",E22&gt;0)</formula>
    </cfRule>
    <cfRule type="expression" priority="100" dxfId="25" stopIfTrue="1">
      <formula>NOT(ISERROR(SEARCH("女",$B21)))</formula>
    </cfRule>
    <cfRule type="expression" priority="101" dxfId="24" stopIfTrue="1">
      <formula>NOT(ISERROR(SEARCH("男",$B21)))</formula>
    </cfRule>
  </conditionalFormatting>
  <conditionalFormatting sqref="B16">
    <cfRule type="expression" priority="86" dxfId="25" stopIfTrue="1">
      <formula>NOT(ISERROR(SEARCH("女",$B16)))</formula>
    </cfRule>
    <cfRule type="expression" priority="87" dxfId="24" stopIfTrue="1">
      <formula>NOT(ISERROR(SEARCH("男",$B16)))</formula>
    </cfRule>
  </conditionalFormatting>
  <conditionalFormatting sqref="B21">
    <cfRule type="expression" priority="84" dxfId="25" stopIfTrue="1">
      <formula>NOT(ISERROR(SEARCH("女",$B21)))</formula>
    </cfRule>
    <cfRule type="expression" priority="85" dxfId="24" stopIfTrue="1">
      <formula>NOT(ISERROR(SEARCH("男",$B21)))</formula>
    </cfRule>
  </conditionalFormatting>
  <conditionalFormatting sqref="C26">
    <cfRule type="expression" priority="53" dxfId="25" stopIfTrue="1">
      <formula>NOT(ISERROR(SEARCH("女",$B26)))</formula>
    </cfRule>
    <cfRule type="expression" priority="54" dxfId="24" stopIfTrue="1">
      <formula>NOT(ISERROR(SEARCH("男",$B26)))</formula>
    </cfRule>
  </conditionalFormatting>
  <conditionalFormatting sqref="C28">
    <cfRule type="expression" priority="55" dxfId="25" stopIfTrue="1">
      <formula>NOT(ISERROR(SEARCH("女",$B26)))</formula>
    </cfRule>
    <cfRule type="expression" priority="56" dxfId="24" stopIfTrue="1">
      <formula>NOT(ISERROR(SEARCH("男",$B26)))</formula>
    </cfRule>
  </conditionalFormatting>
  <conditionalFormatting sqref="C26">
    <cfRule type="expression" priority="57" dxfId="40" stopIfTrue="1">
      <formula>リレー申込票!#REF!=1</formula>
    </cfRule>
  </conditionalFormatting>
  <conditionalFormatting sqref="D26 F26 H26">
    <cfRule type="expression" priority="39" dxfId="25" stopIfTrue="1">
      <formula>NOT(ISERROR(SEARCH("女",$B26)))</formula>
    </cfRule>
    <cfRule type="expression" priority="40" dxfId="24" stopIfTrue="1">
      <formula>NOT(ISERROR(SEARCH("男",$B26)))</formula>
    </cfRule>
  </conditionalFormatting>
  <conditionalFormatting sqref="D25:I25">
    <cfRule type="expression" priority="41" dxfId="25" stopIfTrue="1">
      <formula>NOT(ISERROR(SEARCH("女",$B26)))</formula>
    </cfRule>
    <cfRule type="expression" priority="42" dxfId="24" stopIfTrue="1">
      <formula>NOT(ISERROR(SEARCH("男",$B26)))</formula>
    </cfRule>
  </conditionalFormatting>
  <conditionalFormatting sqref="D27:I27">
    <cfRule type="expression" priority="43" dxfId="25" stopIfTrue="1">
      <formula>NOT(ISERROR(SEARCH("女",$B26)))</formula>
    </cfRule>
    <cfRule type="expression" priority="44" dxfId="24" stopIfTrue="1">
      <formula>NOT(ISERROR(SEARCH("男",$B26)))</formula>
    </cfRule>
  </conditionalFormatting>
  <conditionalFormatting sqref="E26 G26 I26">
    <cfRule type="expression" priority="45" dxfId="6" stopIfTrue="1">
      <formula>AND(E26="",E25&gt;0)</formula>
    </cfRule>
    <cfRule type="expression" priority="46" dxfId="25" stopIfTrue="1">
      <formula>NOT(ISERROR(SEARCH("女",$B26)))</formula>
    </cfRule>
    <cfRule type="expression" priority="47" dxfId="24" stopIfTrue="1">
      <formula>NOT(ISERROR(SEARCH("男",$B26)))</formula>
    </cfRule>
  </conditionalFormatting>
  <conditionalFormatting sqref="F28 H28 D28">
    <cfRule type="expression" priority="48" dxfId="25" stopIfTrue="1">
      <formula>NOT(ISERROR(SEARCH("女",$B26)))</formula>
    </cfRule>
    <cfRule type="expression" priority="49" dxfId="24" stopIfTrue="1">
      <formula>NOT(ISERROR(SEARCH("男",$B26)))</formula>
    </cfRule>
  </conditionalFormatting>
  <conditionalFormatting sqref="E28 G28 I28">
    <cfRule type="expression" priority="50" dxfId="6" stopIfTrue="1">
      <formula>AND(E28="",E27&gt;0)</formula>
    </cfRule>
    <cfRule type="expression" priority="51" dxfId="25" stopIfTrue="1">
      <formula>NOT(ISERROR(SEARCH("女",$B26)))</formula>
    </cfRule>
    <cfRule type="expression" priority="52" dxfId="24" stopIfTrue="1">
      <formula>NOT(ISERROR(SEARCH("男",$B26)))</formula>
    </cfRule>
  </conditionalFormatting>
  <conditionalFormatting sqref="B26">
    <cfRule type="expression" priority="37" dxfId="25" stopIfTrue="1">
      <formula>NOT(ISERROR(SEARCH("女",$B26)))</formula>
    </cfRule>
    <cfRule type="expression" priority="38" dxfId="24" stopIfTrue="1">
      <formula>NOT(ISERROR(SEARCH("男",$B26)))</formula>
    </cfRule>
  </conditionalFormatting>
  <conditionalFormatting sqref="K13:O13">
    <cfRule type="cellIs" priority="22" dxfId="148" operator="equal" stopIfTrue="1">
      <formula>"ﾅﾝﾊﾞｰｶｰﾄﾞ確認下さい"</formula>
    </cfRule>
  </conditionalFormatting>
  <conditionalFormatting sqref="K11:O11">
    <cfRule type="cellIs" priority="24" dxfId="148" operator="equal" stopIfTrue="1">
      <formula>"ﾅﾝﾊﾞｰｶｰﾄﾞ確認下さい"</formula>
    </cfRule>
  </conditionalFormatting>
  <conditionalFormatting sqref="K10">
    <cfRule type="cellIs" priority="23" dxfId="149" operator="notEqual" stopIfTrue="1">
      <formula>1</formula>
    </cfRule>
  </conditionalFormatting>
  <conditionalFormatting sqref="M10">
    <cfRule type="cellIs" priority="21" dxfId="149" operator="notEqual" stopIfTrue="1">
      <formula>1</formula>
    </cfRule>
  </conditionalFormatting>
  <conditionalFormatting sqref="O10">
    <cfRule type="cellIs" priority="20" dxfId="149" operator="notEqual" stopIfTrue="1">
      <formula>1</formula>
    </cfRule>
  </conditionalFormatting>
  <conditionalFormatting sqref="K12">
    <cfRule type="cellIs" priority="19" dxfId="149" operator="notEqual" stopIfTrue="1">
      <formula>1</formula>
    </cfRule>
  </conditionalFormatting>
  <conditionalFormatting sqref="M12">
    <cfRule type="cellIs" priority="18" dxfId="149" operator="notEqual" stopIfTrue="1">
      <formula>1</formula>
    </cfRule>
  </conditionalFormatting>
  <conditionalFormatting sqref="O12">
    <cfRule type="cellIs" priority="17" dxfId="149" operator="notEqual" stopIfTrue="1">
      <formula>1</formula>
    </cfRule>
  </conditionalFormatting>
  <conditionalFormatting sqref="K18:O18">
    <cfRule type="cellIs" priority="14" dxfId="148" operator="equal" stopIfTrue="1">
      <formula>"ﾅﾝﾊﾞｰｶｰﾄﾞ確認下さい"</formula>
    </cfRule>
  </conditionalFormatting>
  <conditionalFormatting sqref="K16:O16">
    <cfRule type="cellIs" priority="16" dxfId="148" operator="equal" stopIfTrue="1">
      <formula>"ﾅﾝﾊﾞｰｶｰﾄﾞ確認下さい"</formula>
    </cfRule>
  </conditionalFormatting>
  <conditionalFormatting sqref="K15">
    <cfRule type="cellIs" priority="15" dxfId="149" operator="notEqual" stopIfTrue="1">
      <formula>1</formula>
    </cfRule>
  </conditionalFormatting>
  <conditionalFormatting sqref="M15">
    <cfRule type="cellIs" priority="13" dxfId="149" operator="notEqual" stopIfTrue="1">
      <formula>1</formula>
    </cfRule>
  </conditionalFormatting>
  <conditionalFormatting sqref="O15">
    <cfRule type="cellIs" priority="12" dxfId="149" operator="notEqual" stopIfTrue="1">
      <formula>1</formula>
    </cfRule>
  </conditionalFormatting>
  <conditionalFormatting sqref="K17">
    <cfRule type="cellIs" priority="11" dxfId="149" operator="notEqual" stopIfTrue="1">
      <formula>1</formula>
    </cfRule>
  </conditionalFormatting>
  <conditionalFormatting sqref="M17">
    <cfRule type="cellIs" priority="10" dxfId="149" operator="notEqual" stopIfTrue="1">
      <formula>1</formula>
    </cfRule>
  </conditionalFormatting>
  <conditionalFormatting sqref="O17">
    <cfRule type="cellIs" priority="9" dxfId="149" operator="notEqual" stopIfTrue="1">
      <formula>1</formula>
    </cfRule>
  </conditionalFormatting>
  <conditionalFormatting sqref="K23:O23">
    <cfRule type="cellIs" priority="6" dxfId="148" operator="equal" stopIfTrue="1">
      <formula>"ﾅﾝﾊﾞｰｶｰﾄﾞ確認下さい"</formula>
    </cfRule>
  </conditionalFormatting>
  <conditionalFormatting sqref="K21:O21">
    <cfRule type="cellIs" priority="8" dxfId="148" operator="equal" stopIfTrue="1">
      <formula>"ﾅﾝﾊﾞｰｶｰﾄﾞ確認下さい"</formula>
    </cfRule>
  </conditionalFormatting>
  <conditionalFormatting sqref="K20">
    <cfRule type="cellIs" priority="7" dxfId="149" operator="notEqual" stopIfTrue="1">
      <formula>1</formula>
    </cfRule>
  </conditionalFormatting>
  <conditionalFormatting sqref="M20">
    <cfRule type="cellIs" priority="5" dxfId="149" operator="notEqual" stopIfTrue="1">
      <formula>1</formula>
    </cfRule>
  </conditionalFormatting>
  <conditionalFormatting sqref="O20">
    <cfRule type="cellIs" priority="4" dxfId="149" operator="notEqual" stopIfTrue="1">
      <formula>1</formula>
    </cfRule>
  </conditionalFormatting>
  <conditionalFormatting sqref="K22">
    <cfRule type="cellIs" priority="3" dxfId="149" operator="notEqual" stopIfTrue="1">
      <formula>1</formula>
    </cfRule>
  </conditionalFormatting>
  <conditionalFormatting sqref="M22">
    <cfRule type="cellIs" priority="2" dxfId="149" operator="notEqual" stopIfTrue="1">
      <formula>1</formula>
    </cfRule>
  </conditionalFormatting>
  <conditionalFormatting sqref="O22">
    <cfRule type="cellIs" priority="1" dxfId="149" operator="notEqual" stopIfTrue="1">
      <formula>1</formula>
    </cfRule>
  </conditionalFormatting>
  <dataValidations count="8">
    <dataValidation showInputMessage="1" showErrorMessage="1" imeMode="halfKatakana" sqref="E11 G11 E16 G16 I18 I16 E18 G18 I13 I11 E13 G13 E21 G21 E23 I21 G23 I23 E26 G26 E28 I26 G28 I28"/>
    <dataValidation type="whole" allowBlank="1" showInputMessage="1" showErrorMessage="1" sqref="C13 C18 C23 C28">
      <formula1>1111</formula1>
      <formula2>999999</formula2>
    </dataValidation>
    <dataValidation type="list" allowBlank="1" showInputMessage="1" showErrorMessage="1" sqref="B13 B18 B23 B28">
      <formula1>$R$13:$X$13</formula1>
    </dataValidation>
    <dataValidation allowBlank="1" showInputMessage="1" showErrorMessage="1" imeMode="disabled" sqref="D10 F10 H10 D12 F12 H12 D15 F15 H15 D17 F17 H17 D20 F20 H20 D22 F22 H22 D25 F25 H25 D27 F27 H27"/>
    <dataValidation type="list" allowBlank="1" showInputMessage="1" showErrorMessage="1" imeMode="disabled" sqref="D11 D16 F16 H18 F18 D18 H16 F11 H13 F13 D13 H11 D21 F21 F23 D23 H21 H23 D26 F26 F28 D28 H26 H28">
      <formula1>$S$20:$X$20</formula1>
    </dataValidation>
    <dataValidation type="list" allowBlank="1" showInputMessage="1" showErrorMessage="1" sqref="B11 B16 B21 B26">
      <formula1>$S$15:$T$15</formula1>
    </dataValidation>
    <dataValidation allowBlank="1" showInputMessage="1" showErrorMessage="1" imeMode="hiragana" sqref="E10 G10 I10 E12 G12 I12 E15 G15 I15 E17 G17 I17 E20 G20 I20 E22 G22 I22 E25 G25 I25 E27 G27 I27"/>
    <dataValidation type="list" allowBlank="1" showInputMessage="1" showErrorMessage="1" sqref="C11 C16 C21 C26">
      <formula1>IF(B11="男子",$S$16:$T$16,IF(B11="女子",$S$16:$T$16,""))</formula1>
    </dataValidation>
  </dataValidations>
  <printOptions/>
  <pageMargins left="0.25" right="0.25" top="0.75" bottom="0.75" header="0.3" footer="0.3"/>
  <pageSetup fitToHeight="1" fitToWidth="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showGridLines="0" zoomScalePageLayoutView="0" workbookViewId="0" topLeftCell="A1">
      <selection activeCell="A2" sqref="A2:C4"/>
    </sheetView>
  </sheetViews>
  <sheetFormatPr defaultColWidth="8.8515625" defaultRowHeight="15"/>
  <cols>
    <col min="1" max="1" width="10.140625" style="1" bestFit="1" customWidth="1"/>
    <col min="2" max="2" width="30.140625" style="1" customWidth="1"/>
    <col min="3" max="3" width="22.00390625" style="1" bestFit="1" customWidth="1"/>
    <col min="4" max="16384" width="8.8515625" style="1" customWidth="1"/>
  </cols>
  <sheetData>
    <row r="1" spans="1:3" ht="15.75">
      <c r="A1" s="96" t="s">
        <v>11</v>
      </c>
      <c r="B1" s="97" t="s">
        <v>12</v>
      </c>
      <c r="C1" s="98" t="s">
        <v>272</v>
      </c>
    </row>
    <row r="2" spans="1:3" ht="15.75">
      <c r="A2" s="99" t="s">
        <v>93</v>
      </c>
      <c r="B2" s="100" t="s">
        <v>273</v>
      </c>
      <c r="C2" s="100" t="s">
        <v>94</v>
      </c>
    </row>
    <row r="3" spans="1:3" ht="15.75">
      <c r="A3" s="99" t="s">
        <v>85</v>
      </c>
      <c r="B3" s="100" t="s">
        <v>274</v>
      </c>
      <c r="C3" s="100" t="s">
        <v>95</v>
      </c>
    </row>
    <row r="4" spans="1:3" ht="15.75">
      <c r="A4" s="101" t="s">
        <v>86</v>
      </c>
      <c r="B4" s="100" t="s">
        <v>275</v>
      </c>
      <c r="C4" s="100" t="s">
        <v>87</v>
      </c>
    </row>
    <row r="5" spans="1:3" ht="15.75">
      <c r="A5" s="102" t="s">
        <v>96</v>
      </c>
      <c r="B5" s="103" t="s">
        <v>97</v>
      </c>
      <c r="C5" s="103" t="s">
        <v>98</v>
      </c>
    </row>
    <row r="6" spans="1:3" ht="15.75">
      <c r="A6" s="104">
        <v>200001</v>
      </c>
      <c r="B6" s="105" t="s">
        <v>99</v>
      </c>
      <c r="C6" s="105" t="s">
        <v>100</v>
      </c>
    </row>
    <row r="7" spans="1:3" ht="15.75">
      <c r="A7" s="104">
        <v>200003</v>
      </c>
      <c r="B7" s="105" t="s">
        <v>101</v>
      </c>
      <c r="C7" s="105" t="s">
        <v>102</v>
      </c>
    </row>
    <row r="8" spans="1:3" ht="15.75">
      <c r="A8" s="104">
        <v>200005</v>
      </c>
      <c r="B8" s="105" t="s">
        <v>103</v>
      </c>
      <c r="C8" s="105" t="s">
        <v>104</v>
      </c>
    </row>
    <row r="9" spans="1:3" ht="15.75">
      <c r="A9" s="104">
        <v>200007</v>
      </c>
      <c r="B9" s="105" t="s">
        <v>105</v>
      </c>
      <c r="C9" s="105" t="s">
        <v>106</v>
      </c>
    </row>
    <row r="10" spans="1:3" ht="15.75">
      <c r="A10" s="104">
        <v>200011</v>
      </c>
      <c r="B10" s="105" t="s">
        <v>107</v>
      </c>
      <c r="C10" s="105" t="s">
        <v>108</v>
      </c>
    </row>
    <row r="11" spans="1:3" ht="15.75">
      <c r="A11" s="104">
        <v>200012</v>
      </c>
      <c r="B11" s="106" t="s">
        <v>109</v>
      </c>
      <c r="C11" s="106" t="s">
        <v>110</v>
      </c>
    </row>
    <row r="12" spans="1:3" ht="15.75">
      <c r="A12" s="107" t="s">
        <v>111</v>
      </c>
      <c r="B12" s="103" t="s">
        <v>112</v>
      </c>
      <c r="C12" s="103" t="s">
        <v>113</v>
      </c>
    </row>
    <row r="13" spans="1:3" ht="15.75">
      <c r="A13" s="104">
        <v>200016</v>
      </c>
      <c r="B13" s="105" t="s">
        <v>114</v>
      </c>
      <c r="C13" s="105" t="s">
        <v>115</v>
      </c>
    </row>
    <row r="14" spans="1:3" ht="15.75">
      <c r="A14" s="104">
        <v>200018</v>
      </c>
      <c r="B14" s="105" t="s">
        <v>116</v>
      </c>
      <c r="C14" s="105" t="s">
        <v>117</v>
      </c>
    </row>
    <row r="15" spans="1:3" ht="15.75">
      <c r="A15" s="104">
        <v>200020</v>
      </c>
      <c r="B15" s="105" t="s">
        <v>118</v>
      </c>
      <c r="C15" s="105" t="s">
        <v>119</v>
      </c>
    </row>
    <row r="16" spans="1:3" ht="15.75">
      <c r="A16" s="104">
        <v>200023</v>
      </c>
      <c r="B16" s="105" t="s">
        <v>120</v>
      </c>
      <c r="C16" s="105" t="s">
        <v>121</v>
      </c>
    </row>
    <row r="17" spans="1:3" ht="15.75">
      <c r="A17" s="104">
        <v>200024</v>
      </c>
      <c r="B17" s="105" t="s">
        <v>122</v>
      </c>
      <c r="C17" s="105" t="s">
        <v>123</v>
      </c>
    </row>
    <row r="18" spans="1:3" ht="15.75">
      <c r="A18" s="104">
        <v>200025</v>
      </c>
      <c r="B18" s="105" t="s">
        <v>124</v>
      </c>
      <c r="C18" s="105" t="s">
        <v>125</v>
      </c>
    </row>
    <row r="19" spans="1:3" ht="15.75">
      <c r="A19" s="104">
        <v>200029</v>
      </c>
      <c r="B19" s="105" t="s">
        <v>126</v>
      </c>
      <c r="C19" s="105" t="s">
        <v>127</v>
      </c>
    </row>
    <row r="20" spans="1:3" ht="15.75">
      <c r="A20" s="104">
        <v>200031</v>
      </c>
      <c r="B20" s="105" t="s">
        <v>128</v>
      </c>
      <c r="C20" s="105" t="s">
        <v>129</v>
      </c>
    </row>
    <row r="21" spans="1:3" ht="15.75">
      <c r="A21" s="104">
        <v>200032</v>
      </c>
      <c r="B21" s="105" t="s">
        <v>130</v>
      </c>
      <c r="C21" s="105" t="s">
        <v>131</v>
      </c>
    </row>
    <row r="22" spans="1:3" ht="15.75">
      <c r="A22" s="104">
        <v>200034</v>
      </c>
      <c r="B22" s="105" t="s">
        <v>132</v>
      </c>
      <c r="C22" s="105" t="s">
        <v>133</v>
      </c>
    </row>
    <row r="23" spans="1:3" ht="15.75">
      <c r="A23" s="104">
        <v>200035</v>
      </c>
      <c r="B23" s="105" t="s">
        <v>134</v>
      </c>
      <c r="C23" s="105" t="s">
        <v>135</v>
      </c>
    </row>
    <row r="24" spans="1:3" ht="15.75">
      <c r="A24" s="104">
        <v>200037</v>
      </c>
      <c r="B24" s="105" t="s">
        <v>136</v>
      </c>
      <c r="C24" s="105" t="s">
        <v>137</v>
      </c>
    </row>
    <row r="25" spans="1:3" ht="15.75">
      <c r="A25" s="104">
        <v>200039</v>
      </c>
      <c r="B25" s="105" t="s">
        <v>222</v>
      </c>
      <c r="C25" s="105" t="s">
        <v>138</v>
      </c>
    </row>
    <row r="26" spans="1:3" ht="15.75">
      <c r="A26" s="104">
        <v>200040</v>
      </c>
      <c r="B26" s="105" t="s">
        <v>139</v>
      </c>
      <c r="C26" s="105" t="s">
        <v>140</v>
      </c>
    </row>
    <row r="27" spans="1:3" ht="15.75">
      <c r="A27" s="104">
        <v>200042</v>
      </c>
      <c r="B27" s="105" t="s">
        <v>141</v>
      </c>
      <c r="C27" s="105" t="s">
        <v>142</v>
      </c>
    </row>
    <row r="28" spans="1:3" ht="15.75">
      <c r="A28" s="104">
        <v>200043</v>
      </c>
      <c r="B28" s="105" t="s">
        <v>13</v>
      </c>
      <c r="C28" s="105" t="s">
        <v>14</v>
      </c>
    </row>
    <row r="29" spans="1:3" ht="15.75">
      <c r="A29" s="104">
        <v>200045</v>
      </c>
      <c r="B29" s="105" t="s">
        <v>15</v>
      </c>
      <c r="C29" s="105" t="s">
        <v>16</v>
      </c>
    </row>
    <row r="30" spans="1:3" ht="15.75">
      <c r="A30" s="104">
        <v>200047</v>
      </c>
      <c r="B30" s="105" t="s">
        <v>17</v>
      </c>
      <c r="C30" s="105" t="s">
        <v>18</v>
      </c>
    </row>
    <row r="31" spans="1:3" ht="15.75">
      <c r="A31" s="104">
        <v>200048</v>
      </c>
      <c r="B31" s="105" t="s">
        <v>88</v>
      </c>
      <c r="C31" s="105" t="s">
        <v>19</v>
      </c>
    </row>
    <row r="32" spans="1:3" ht="15.75">
      <c r="A32" s="104">
        <v>200050</v>
      </c>
      <c r="B32" s="105" t="s">
        <v>20</v>
      </c>
      <c r="C32" s="105" t="s">
        <v>21</v>
      </c>
    </row>
    <row r="33" spans="1:3" ht="15.75">
      <c r="A33" s="104">
        <v>200051</v>
      </c>
      <c r="B33" s="105" t="s">
        <v>22</v>
      </c>
      <c r="C33" s="105" t="s">
        <v>23</v>
      </c>
    </row>
    <row r="34" spans="1:3" ht="15.75">
      <c r="A34" s="104" t="s">
        <v>24</v>
      </c>
      <c r="B34" s="105" t="s">
        <v>25</v>
      </c>
      <c r="C34" s="105" t="s">
        <v>26</v>
      </c>
    </row>
    <row r="35" spans="1:3" ht="15.75">
      <c r="A35" s="104">
        <v>200053</v>
      </c>
      <c r="B35" s="105" t="s">
        <v>27</v>
      </c>
      <c r="C35" s="105" t="s">
        <v>28</v>
      </c>
    </row>
    <row r="36" spans="1:3" ht="15.75">
      <c r="A36" s="104">
        <v>200054</v>
      </c>
      <c r="B36" s="105" t="s">
        <v>29</v>
      </c>
      <c r="C36" s="105" t="s">
        <v>30</v>
      </c>
    </row>
    <row r="37" spans="1:3" ht="15.75">
      <c r="A37" s="104">
        <v>200055</v>
      </c>
      <c r="B37" s="105" t="s">
        <v>31</v>
      </c>
      <c r="C37" s="105" t="s">
        <v>32</v>
      </c>
    </row>
    <row r="38" spans="1:3" ht="15.75">
      <c r="A38" s="104">
        <v>200056</v>
      </c>
      <c r="B38" s="105" t="s">
        <v>33</v>
      </c>
      <c r="C38" s="105" t="s">
        <v>34</v>
      </c>
    </row>
    <row r="39" spans="1:3" ht="15.75">
      <c r="A39" s="104">
        <v>200058</v>
      </c>
      <c r="B39" s="105" t="s">
        <v>35</v>
      </c>
      <c r="C39" s="105" t="s">
        <v>36</v>
      </c>
    </row>
    <row r="40" spans="1:3" ht="15.75">
      <c r="A40" s="104">
        <v>200061</v>
      </c>
      <c r="B40" s="105" t="s">
        <v>37</v>
      </c>
      <c r="C40" s="105" t="s">
        <v>38</v>
      </c>
    </row>
    <row r="41" spans="1:3" ht="15.75">
      <c r="A41" s="104">
        <v>200062</v>
      </c>
      <c r="B41" s="105" t="s">
        <v>39</v>
      </c>
      <c r="C41" s="105" t="s">
        <v>40</v>
      </c>
    </row>
    <row r="42" spans="1:3" ht="15.75">
      <c r="A42" s="104">
        <v>200063</v>
      </c>
      <c r="B42" s="105" t="s">
        <v>41</v>
      </c>
      <c r="C42" s="105" t="s">
        <v>42</v>
      </c>
    </row>
    <row r="43" spans="1:3" ht="15.75">
      <c r="A43" s="104">
        <v>200064</v>
      </c>
      <c r="B43" s="105" t="s">
        <v>43</v>
      </c>
      <c r="C43" s="105" t="s">
        <v>43</v>
      </c>
    </row>
    <row r="44" spans="1:3" ht="15.75">
      <c r="A44" s="104">
        <v>200066</v>
      </c>
      <c r="B44" s="105" t="s">
        <v>44</v>
      </c>
      <c r="C44" s="105" t="s">
        <v>45</v>
      </c>
    </row>
    <row r="45" spans="1:3" ht="15.75">
      <c r="A45" s="104">
        <v>200067</v>
      </c>
      <c r="B45" s="105" t="s">
        <v>46</v>
      </c>
      <c r="C45" s="105" t="s">
        <v>47</v>
      </c>
    </row>
    <row r="46" spans="1:3" ht="15.75">
      <c r="A46" s="104" t="s">
        <v>48</v>
      </c>
      <c r="B46" s="105" t="s">
        <v>49</v>
      </c>
      <c r="C46" s="105" t="s">
        <v>50</v>
      </c>
    </row>
    <row r="47" spans="1:3" ht="15.75">
      <c r="A47" s="107" t="s">
        <v>51</v>
      </c>
      <c r="B47" s="103" t="s">
        <v>52</v>
      </c>
      <c r="C47" s="103" t="s">
        <v>53</v>
      </c>
    </row>
    <row r="48" spans="1:3" ht="15.75">
      <c r="A48" s="104">
        <v>200076</v>
      </c>
      <c r="B48" s="105" t="s">
        <v>54</v>
      </c>
      <c r="C48" s="105" t="s">
        <v>55</v>
      </c>
    </row>
    <row r="49" spans="1:3" ht="15.75">
      <c r="A49" s="104">
        <v>200077</v>
      </c>
      <c r="B49" s="105" t="s">
        <v>56</v>
      </c>
      <c r="C49" s="105" t="s">
        <v>57</v>
      </c>
    </row>
    <row r="50" spans="1:3" ht="15.75">
      <c r="A50" s="104">
        <v>200078</v>
      </c>
      <c r="B50" s="105" t="s">
        <v>58</v>
      </c>
      <c r="C50" s="105" t="s">
        <v>59</v>
      </c>
    </row>
    <row r="51" spans="1:3" ht="15.75">
      <c r="A51" s="104">
        <v>200079</v>
      </c>
      <c r="B51" s="105" t="s">
        <v>60</v>
      </c>
      <c r="C51" s="105" t="s">
        <v>61</v>
      </c>
    </row>
    <row r="52" spans="1:3" ht="15.75">
      <c r="A52" s="107" t="s">
        <v>62</v>
      </c>
      <c r="B52" s="103" t="s">
        <v>63</v>
      </c>
      <c r="C52" s="103" t="s">
        <v>155</v>
      </c>
    </row>
    <row r="53" spans="1:3" ht="15.75">
      <c r="A53" s="104">
        <v>200081</v>
      </c>
      <c r="B53" s="105" t="s">
        <v>156</v>
      </c>
      <c r="C53" s="105" t="s">
        <v>157</v>
      </c>
    </row>
    <row r="54" spans="1:3" ht="15.75">
      <c r="A54" s="104">
        <v>200082</v>
      </c>
      <c r="B54" s="105" t="s">
        <v>158</v>
      </c>
      <c r="C54" s="105" t="s">
        <v>18</v>
      </c>
    </row>
    <row r="55" spans="1:3" ht="15.75">
      <c r="A55" s="104">
        <v>200085</v>
      </c>
      <c r="B55" s="105" t="s">
        <v>159</v>
      </c>
      <c r="C55" s="105" t="s">
        <v>160</v>
      </c>
    </row>
    <row r="56" spans="1:3" ht="15.75">
      <c r="A56" s="104">
        <v>200086</v>
      </c>
      <c r="B56" s="105" t="s">
        <v>161</v>
      </c>
      <c r="C56" s="105" t="s">
        <v>162</v>
      </c>
    </row>
    <row r="57" spans="1:3" ht="15.75">
      <c r="A57" s="104">
        <v>200087</v>
      </c>
      <c r="B57" s="105" t="s">
        <v>163</v>
      </c>
      <c r="C57" s="105" t="s">
        <v>164</v>
      </c>
    </row>
    <row r="58" spans="1:3" ht="15.75">
      <c r="A58" s="104">
        <v>200088</v>
      </c>
      <c r="B58" s="105" t="s">
        <v>165</v>
      </c>
      <c r="C58" s="105" t="s">
        <v>166</v>
      </c>
    </row>
    <row r="59" spans="1:3" ht="15.75">
      <c r="A59" s="104">
        <v>200089</v>
      </c>
      <c r="B59" s="105" t="s">
        <v>165</v>
      </c>
      <c r="C59" s="105" t="s">
        <v>167</v>
      </c>
    </row>
    <row r="60" spans="1:3" ht="15.75">
      <c r="A60" s="104">
        <v>200095</v>
      </c>
      <c r="B60" s="105" t="s">
        <v>168</v>
      </c>
      <c r="C60" s="105" t="s">
        <v>169</v>
      </c>
    </row>
    <row r="61" spans="1:3" ht="15.75">
      <c r="A61" s="104">
        <v>200102</v>
      </c>
      <c r="B61" s="105" t="s">
        <v>170</v>
      </c>
      <c r="C61" s="105" t="s">
        <v>171</v>
      </c>
    </row>
    <row r="62" spans="1:3" ht="15.75">
      <c r="A62" s="104">
        <v>200104</v>
      </c>
      <c r="B62" s="105" t="s">
        <v>172</v>
      </c>
      <c r="C62" s="105" t="s">
        <v>173</v>
      </c>
    </row>
    <row r="63" spans="1:3" ht="15.75">
      <c r="A63" s="104">
        <v>200105</v>
      </c>
      <c r="B63" s="105" t="s">
        <v>174</v>
      </c>
      <c r="C63" s="105" t="s">
        <v>175</v>
      </c>
    </row>
    <row r="64" spans="1:3" ht="15.75">
      <c r="A64" s="108" t="s">
        <v>176</v>
      </c>
      <c r="B64" s="106" t="s">
        <v>177</v>
      </c>
      <c r="C64" s="105" t="s">
        <v>178</v>
      </c>
    </row>
    <row r="65" spans="1:3" ht="15.75">
      <c r="A65" s="104">
        <v>200113</v>
      </c>
      <c r="B65" s="105" t="s">
        <v>179</v>
      </c>
      <c r="C65" s="105" t="s">
        <v>180</v>
      </c>
    </row>
    <row r="66" spans="1:3" ht="15.75">
      <c r="A66" s="104">
        <v>200115</v>
      </c>
      <c r="B66" s="105" t="s">
        <v>181</v>
      </c>
      <c r="C66" s="105" t="s">
        <v>182</v>
      </c>
    </row>
    <row r="67" spans="1:3" ht="15.75">
      <c r="A67" s="104">
        <v>200116</v>
      </c>
      <c r="B67" s="105" t="s">
        <v>183</v>
      </c>
      <c r="C67" s="105" t="s">
        <v>183</v>
      </c>
    </row>
    <row r="68" spans="1:3" ht="15.75">
      <c r="A68" s="104">
        <v>200117</v>
      </c>
      <c r="B68" s="105" t="s">
        <v>184</v>
      </c>
      <c r="C68" s="105" t="s">
        <v>180</v>
      </c>
    </row>
    <row r="69" spans="1:3" ht="15.75">
      <c r="A69" s="107"/>
      <c r="B69" s="103" t="s">
        <v>185</v>
      </c>
      <c r="C69" s="103" t="s">
        <v>186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Kouichi Aoyama VAIO-S15</cp:lastModifiedBy>
  <cp:lastPrinted>2015-12-13T07:02:07Z</cp:lastPrinted>
  <dcterms:created xsi:type="dcterms:W3CDTF">2009-03-04T01:02:54Z</dcterms:created>
  <dcterms:modified xsi:type="dcterms:W3CDTF">2016-12-05T09:38:21Z</dcterms:modified>
  <cp:category/>
  <cp:version/>
  <cp:contentType/>
  <cp:contentStatus/>
</cp:coreProperties>
</file>