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1"/>
  </bookViews>
  <sheets>
    <sheet name="注意事項" sheetId="1" r:id="rId1"/>
    <sheet name="個人種目申込一覧表" sheetId="2" r:id="rId2"/>
    <sheet name="リレー申込票" sheetId="3" r:id="rId3"/>
    <sheet name="所属一覧" sheetId="4" r:id="rId4"/>
  </sheets>
  <definedNames>
    <definedName name="_xlnm.Print_Area" localSheetId="2">'リレー申込票'!$A:$J</definedName>
    <definedName name="_xlnm.Print_Area" localSheetId="1">'個人種目申込一覧表'!$A:$J</definedName>
    <definedName name="リレークラス">'リレー申込票'!$S$15:$AC$15</definedName>
    <definedName name="一･高女子">'個人種目申込一覧表'!$Y$21:$Y$28</definedName>
    <definedName name="一･高男子">'個人種目申込一覧表'!$X$21:$X$30</definedName>
    <definedName name="小女1_3年">'個人種目申込一覧表'!#REF!</definedName>
    <definedName name="小女4_6年">'個人種目申込一覧表'!$AI$21:$AI$25</definedName>
    <definedName name="小男1_3年">'個人種目申込一覧表'!#REF!</definedName>
    <definedName name="小男4_6年">'個人種目申込一覧表'!$AB$21:$AB$24</definedName>
    <definedName name="性">'個人種目申込一覧表'!$X$20:$AI$20</definedName>
    <definedName name="中学女子">'個人種目申込一覧表'!$AA$21:$AA$32</definedName>
    <definedName name="中学男子">'個人種目申込一覧表'!$Z$21:$Z$32</definedName>
  </definedNames>
  <calcPr fullCalcOnLoad="1"/>
</workbook>
</file>

<file path=xl/sharedStrings.xml><?xml version="1.0" encoding="utf-8"?>
<sst xmlns="http://schemas.openxmlformats.org/spreadsheetml/2006/main" count="600" uniqueCount="358">
  <si>
    <t>※下の人数～参加料の欄は、データ入力の場合自動的に計算されます。</t>
  </si>
  <si>
    <t>出場個人種目</t>
  </si>
  <si>
    <t>参考記録（公認最高記録または目標記録）</t>
  </si>
  <si>
    <t>申込人数/
種目数合計</t>
  </si>
  <si>
    <t>個人種目参加料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</si>
  <si>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</si>
  <si>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</si>
  <si>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</si>
  <si>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</si>
  <si>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</si>
  <si>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</si>
  <si>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</si>
  <si>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</si>
  <si>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</si>
  <si>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</si>
  <si>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</si>
  <si>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</si>
  <si>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</si>
  <si>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</si>
  <si>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</si>
  <si>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</si>
  <si>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</si>
  <si>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</si>
  <si>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</si>
  <si>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</si>
  <si>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</si>
  <si>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</si>
  <si>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</si>
  <si>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</si>
  <si>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</si>
  <si>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</si>
  <si>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</si>
  <si>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</si>
  <si>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</si>
  <si>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</si>
  <si>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</si>
  <si>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</si>
  <si>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</si>
  <si>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</si>
  <si>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</si>
  <si>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</si>
  <si>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</si>
  <si>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</si>
  <si>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</si>
  <si>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</si>
  <si>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</si>
  <si>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</si>
  <si>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</si>
  <si>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</si>
  <si>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</si>
  <si>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</si>
  <si>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</si>
  <si>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</si>
  <si>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</si>
  <si>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</si>
  <si>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</si>
  <si>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</si>
  <si>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</si>
  <si>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</si>
  <si>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</si>
  <si>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</si>
  <si>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</si>
  <si>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</si>
  <si>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申　込
責任者</t>
  </si>
  <si>
    <t>氏名</t>
  </si>
  <si>
    <t>Ｎｏ．</t>
  </si>
  <si>
    <t>性別
/ｸﾗｽ</t>
  </si>
  <si>
    <t>学年</t>
  </si>
  <si>
    <t>《実施個人種目一覧》</t>
  </si>
  <si>
    <t>記入例</t>
  </si>
  <si>
    <t>リレー申込票</t>
  </si>
  <si>
    <t>長野陸上競技協会　</t>
  </si>
  <si>
    <t>氏名
／下段（ｶﾅ）</t>
  </si>
  <si>
    <t>申込種目数</t>
  </si>
  <si>
    <t>参加料合計</t>
  </si>
  <si>
    <t>一般</t>
  </si>
  <si>
    <t>参加料</t>
  </si>
  <si>
    <t>参考記録</t>
  </si>
  <si>
    <t>性/クラス</t>
  </si>
  <si>
    <t>種　　目</t>
  </si>
  <si>
    <t>チーム枝記号</t>
  </si>
  <si>
    <t>高等学校</t>
  </si>
  <si>
    <t>大学</t>
  </si>
  <si>
    <t>学校略称末尾に　大　を入れる</t>
  </si>
  <si>
    <t>長野工業高等専門学校</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</si>
  <si>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</si>
  <si>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</si>
  <si>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</si>
  <si>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</si>
  <si>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</si>
  <si>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</si>
  <si>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</si>
  <si>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</si>
  <si>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</si>
  <si>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</si>
  <si>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</si>
  <si>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</si>
  <si>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</si>
  <si>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</si>
  <si>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</si>
  <si>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</si>
  <si>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</si>
  <si>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</si>
  <si>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</si>
  <si>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</si>
  <si>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</si>
  <si>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</si>
  <si>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</si>
  <si>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</si>
  <si>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</si>
  <si>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</si>
  <si>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</si>
  <si>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</si>
  <si>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</si>
  <si>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</si>
  <si>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</si>
  <si>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</si>
  <si>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</si>
  <si>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</si>
  <si>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</si>
  <si>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</si>
  <si>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</si>
  <si>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</si>
  <si>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</si>
  <si>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</si>
  <si>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</si>
  <si>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</si>
  <si>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</si>
  <si>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</si>
  <si>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</si>
  <si>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</si>
  <si>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</si>
  <si>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</si>
  <si>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</si>
  <si>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</si>
  <si>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</si>
  <si>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</si>
  <si>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</si>
  <si>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</si>
  <si>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</si>
  <si>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</si>
  <si>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</si>
  <si>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</si>
  <si>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</si>
  <si>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</si>
  <si>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</si>
  <si>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</si>
  <si>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</si>
  <si>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</si>
  <si>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</si>
  <si>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</si>
  <si>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</si>
  <si>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</si>
  <si>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</si>
  <si>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</si>
  <si>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</si>
  <si>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</si>
  <si>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</si>
  <si>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</si>
  <si>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</si>
  <si>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</si>
  <si>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</si>
  <si>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</si>
  <si>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</si>
  <si>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</si>
  <si>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</si>
  <si>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</si>
  <si>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</si>
  <si>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</si>
  <si>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</si>
  <si>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</si>
  <si>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</si>
  <si>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</si>
  <si>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</si>
  <si>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</si>
  <si>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</si>
  <si>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</si>
  <si>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</si>
  <si>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</si>
  <si>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</si>
  <si>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</si>
  <si>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</si>
  <si>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</si>
  <si>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</si>
  <si>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</si>
  <si>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</si>
  <si>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</si>
  <si>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</si>
  <si>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</si>
  <si>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</si>
  <si>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800m</t>
  </si>
  <si>
    <t>走幅跳</t>
  </si>
  <si>
    <t>高校</t>
  </si>
  <si>
    <t>中学</t>
  </si>
  <si>
    <t>100m</t>
  </si>
  <si>
    <t>走高跳</t>
  </si>
  <si>
    <t>砲丸投(5.000kg)</t>
  </si>
  <si>
    <t>やり投(0.600kg)</t>
  </si>
  <si>
    <t>やり投(0.800kg)</t>
  </si>
  <si>
    <t>一般</t>
  </si>
  <si>
    <t>中学男子</t>
  </si>
  <si>
    <t>中学女子</t>
  </si>
  <si>
    <t>中学男子</t>
  </si>
  <si>
    <t>中学女子</t>
  </si>
  <si>
    <t>1500m</t>
  </si>
  <si>
    <t>砲丸投(2.721kg)</t>
  </si>
  <si>
    <t>長野　陸男</t>
  </si>
  <si>
    <t>ﾅｶﾞﾉ　ﾘｸｵ</t>
  </si>
  <si>
    <t>5000m</t>
  </si>
  <si>
    <t>走幅跳</t>
  </si>
  <si>
    <t>1500m</t>
  </si>
  <si>
    <t>5000m</t>
  </si>
  <si>
    <t>やり投(0.800kg)</t>
  </si>
  <si>
    <t>小学</t>
  </si>
  <si>
    <t>100m</t>
  </si>
  <si>
    <t>200m</t>
  </si>
  <si>
    <t>400m</t>
  </si>
  <si>
    <t>1000m</t>
  </si>
  <si>
    <t>3000m</t>
  </si>
  <si>
    <t>100m</t>
  </si>
  <si>
    <t>400m</t>
  </si>
  <si>
    <t>800m</t>
  </si>
  <si>
    <t>走高跳</t>
  </si>
  <si>
    <t>走幅跳</t>
  </si>
  <si>
    <t>200m</t>
  </si>
  <si>
    <t>3000m</t>
  </si>
  <si>
    <t>やり投(0.600kg)</t>
  </si>
  <si>
    <t>100mH(0.762m)</t>
  </si>
  <si>
    <t>110mH(0.914m)</t>
  </si>
  <si>
    <t>一般男子</t>
  </si>
  <si>
    <t>一般女子</t>
  </si>
  <si>
    <t>中学中学男子</t>
  </si>
  <si>
    <t>中学中学女子</t>
  </si>
  <si>
    <t>小学小男4_6年</t>
  </si>
  <si>
    <t>小学小女4_6年</t>
  </si>
  <si>
    <t>小学校</t>
  </si>
  <si>
    <t>学校略称末尾に　小　を入れる</t>
  </si>
  <si>
    <t>学校名+小学</t>
  </si>
  <si>
    <t>学校名+中学</t>
  </si>
  <si>
    <t>学校名+高校</t>
  </si>
  <si>
    <t>学校名+大学</t>
  </si>
  <si>
    <t>所属名称（入力不要）</t>
  </si>
  <si>
    <t>ﾅﾝﾊﾞｰｶｰﾄﾞ
/学年</t>
  </si>
  <si>
    <t>緊急連絡先
電話番号</t>
  </si>
  <si>
    <t>ﾌﾘｶﾞﾅ(半角ｶﾅ)</t>
  </si>
  <si>
    <r>
      <t xml:space="preserve">所属名称
</t>
    </r>
    <r>
      <rPr>
        <sz val="11"/>
        <color indexed="10"/>
        <rFont val="ＭＳ Ｐゴシック"/>
        <family val="3"/>
      </rPr>
      <t>(ﾌﾟﾛｸﾞﾗﾑ等に掲載されます)</t>
    </r>
  </si>
  <si>
    <r>
      <t>所属ﾌﾘｶﾞﾅ
（</t>
    </r>
    <r>
      <rPr>
        <sz val="11"/>
        <color indexed="10"/>
        <rFont val="ＭＳ Ｐゴシック"/>
        <family val="3"/>
      </rPr>
      <t>半角ｶﾅ</t>
    </r>
    <r>
      <rPr>
        <sz val="11"/>
        <rFont val="ＭＳ Ｐゴシック"/>
        <family val="3"/>
      </rPr>
      <t>で</t>
    </r>
    <r>
      <rPr>
        <sz val="11"/>
        <color indexed="8"/>
        <rFont val="ＭＳ Ｐゴシック"/>
        <family val="3"/>
      </rPr>
      <t>入力して下さい）</t>
    </r>
  </si>
  <si>
    <t>1000m</t>
  </si>
  <si>
    <t>【エントリーについての注意と手順】</t>
  </si>
  <si>
    <t>エラーはプログラムから漏れる可能性があります。</t>
  </si>
  <si>
    <t>エラーファイルは再エントリーをしていただきます。</t>
  </si>
  <si>
    <t>１．エントリーと参加料納付について</t>
  </si>
  <si>
    <t>通りに行われている場合には、原則としてエントリーを認め競技会への参加を認めます。</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</si>
  <si>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</si>
  <si>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</si>
  <si>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</si>
  <si>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</si>
  <si>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</si>
  <si>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</si>
  <si>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</si>
  <si>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所属名を入れて下さい。</t>
  </si>
  <si>
    <t>（２）個人種目申込一覧表</t>
  </si>
  <si>
    <t>①「上位所属/ｶﾃｺﾞﾘ」をプルダウンから選択（一般・高校・中学・小学）して下さい。</t>
  </si>
  <si>
    <t>②「所属名称・所属ﾌﾘｶﾞﾅ」を入力して下さい。所属一覧のシートを参照してください。</t>
  </si>
  <si>
    <t>　小学校は”小”、中学校は”中”、高校は”高”を必ずつけてください。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</si>
  <si>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</si>
  <si>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</si>
  <si>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</si>
  <si>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</si>
  <si>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t>　ナンバーカードの重複がないか確認してください。</t>
  </si>
  <si>
    <t>　（重複がある場合は右側に警告が出ます　ナンバーカードや氏名が違ってないか確認下さい）</t>
  </si>
  <si>
    <t>⑥「氏名とﾌﾘｶﾞﾅ」を入力をして下さい。</t>
  </si>
  <si>
    <t>　リレーと兼ねる場合は、同じ漢字を使用しているか注意して下さい。（例：澤と沢など）</t>
  </si>
  <si>
    <t>⑦学生の方は「学年」をプルダウンから選択して下さい。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</si>
  <si>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</si>
  <si>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</si>
  <si>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</si>
  <si>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</si>
  <si>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　トラック種目は1/100秒までとし、手動で12秒6の場合でも、1260と入力してください。</t>
  </si>
  <si>
    <t>（例：1000ｍ　3分20秒48 → 32048、　走幅跳　3m20　→　320）</t>
  </si>
  <si>
    <t>（３）リレー申込票</t>
  </si>
  <si>
    <t>①「性別/ｸﾗｽ」をプルダウンから選択して下さい。</t>
  </si>
  <si>
    <t>②「種目」をプルダウンから選択して下さい。</t>
  </si>
  <si>
    <t>　絶対に、他のデータからの貼り付けはしないで下さい。</t>
  </si>
  <si>
    <t>④「参考記録」にチーム記録又は目標記録を入力して下さい。</t>
  </si>
  <si>
    <t>　数字のみとし単位は入れないで下さい。</t>
  </si>
  <si>
    <t>⑥学生の方は「学年」をプルダウンから選択して下さい。</t>
  </si>
  <si>
    <t>⑦「氏名とﾌﾘｶﾞﾅ」を入力をして下さい。</t>
  </si>
  <si>
    <t>　左上から入力してください。左上が空欄の場合はエントリーから漏れます。</t>
  </si>
  <si>
    <t>３．エントリーセンターからのエントリーファイル送信方法</t>
  </si>
  <si>
    <t>　　間違えて他の大会を選択し送信するとエントリーファイルが届きません。</t>
  </si>
  <si>
    <t>　</t>
  </si>
  <si>
    <t>⑤コメント</t>
  </si>
  <si>
    <t>⑨受付完了の自動返信メールを受信し、内容を確認してください。</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</si>
  <si>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</si>
  <si>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</si>
  <si>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⑩セルが</t>
    </r>
    <r>
      <rPr>
        <sz val="11"/>
        <color indexed="10"/>
        <rFont val="Meiryo UI"/>
        <family val="3"/>
      </rPr>
      <t>”赤色”</t>
    </r>
    <r>
      <rPr>
        <sz val="11"/>
        <rFont val="Meiryo UI"/>
        <family val="3"/>
      </rPr>
      <t>になっているところが無いか（未入力）確認してください。</t>
    </r>
  </si>
  <si>
    <t>　（同サイトの「エントリー状況確認」のページでも確認が出来ます）</t>
  </si>
  <si>
    <t>　　　　　　性別・ｸﾗｽ
　種目</t>
  </si>
  <si>
    <t>男子</t>
  </si>
  <si>
    <t>女子</t>
  </si>
  <si>
    <t>砲丸投(7.260kg)</t>
  </si>
  <si>
    <t>砲丸投(4.000kg)</t>
  </si>
  <si>
    <t>一般高校男子</t>
  </si>
  <si>
    <t>一般高校女子</t>
  </si>
  <si>
    <t>小学共通男子</t>
  </si>
  <si>
    <t>小学共通女子</t>
  </si>
  <si>
    <t>小学6年男子</t>
  </si>
  <si>
    <t>小学6年女子</t>
  </si>
  <si>
    <t>小学5年男子</t>
  </si>
  <si>
    <t>小学5年女子</t>
  </si>
  <si>
    <t>小学4年男子</t>
  </si>
  <si>
    <t>小学4年女子</t>
  </si>
  <si>
    <t>小学4-6年男子</t>
  </si>
  <si>
    <t>小学4-6年女子</t>
  </si>
  <si>
    <t>○</t>
  </si>
  <si>
    <t>○</t>
  </si>
  <si>
    <t>(C)</t>
  </si>
  <si>
    <t>(D)</t>
  </si>
  <si>
    <t>混合</t>
  </si>
  <si>
    <t>リレーエントリー</t>
  </si>
  <si>
    <t>ﾘﾚｰ&amp;個人ｴﾝﾄﾘｰ</t>
  </si>
  <si>
    <t>(E)</t>
  </si>
  <si>
    <t>(A)</t>
  </si>
  <si>
    <t>(B)</t>
  </si>
  <si>
    <t>ﾘﾚｰのみ参加人数</t>
  </si>
  <si>
    <t>リレーのみ参加料</t>
  </si>
  <si>
    <t>【大会別特記事項】
○参考記録を必ず入力してください。4×100mR も分表示です。（例： 62秒35 ×　→　10235）
○男女混合リレーは、女子３名を上段に、男子３名を下段に
   入力してください。</t>
  </si>
  <si>
    <t>中学共通男子</t>
  </si>
  <si>
    <t>中学共通女子</t>
  </si>
  <si>
    <t>中学1年男子</t>
  </si>
  <si>
    <t>中学1年女子</t>
  </si>
  <si>
    <t>　混合リレーの場合は、女子3名を上段に、男子3名を下段に入力して下さい。</t>
  </si>
  <si>
    <t>（入力を間違えますと、性別が異なってしまいます）</t>
  </si>
  <si>
    <t>⑧セルが”赤色”になっているところが無いか（未入力）確認してください。</t>
  </si>
  <si>
    <r>
      <t>③「チーム枝番」は、</t>
    </r>
    <r>
      <rPr>
        <u val="single"/>
        <sz val="11"/>
        <color indexed="10"/>
        <rFont val="Meiryo UI"/>
        <family val="3"/>
      </rPr>
      <t>同じ性別で複数のチームがエントリーする場合のみ</t>
    </r>
    <r>
      <rPr>
        <sz val="11"/>
        <rFont val="Meiryo UI"/>
        <family val="3"/>
      </rPr>
      <t>プルダウンから選択して下さい。</t>
    </r>
  </si>
  <si>
    <t>砲丸投(7.260kg)</t>
  </si>
  <si>
    <t>砲丸投(4.000kg)</t>
  </si>
  <si>
    <t>1年100m</t>
  </si>
  <si>
    <t>2年100m</t>
  </si>
  <si>
    <t>3年100m</t>
  </si>
  <si>
    <t>ファイル名は17taihokuCS_○○○にして下さい。（下記参照）</t>
  </si>
  <si>
    <t>ダウンロード時のファイル名は「17taihokuCS_entryfile」となっているので、「entryfile」の部分を消去して、</t>
  </si>
  <si>
    <t>（例：17taihokuCS_entryfile を 17taihokuCS_大北小 に変更　”小”まで記入してください　”学校”は記入しないで下さい）</t>
  </si>
  <si>
    <r>
      <t xml:space="preserve">【大会別特記事項】
○参考記録を必ず入力のこと。400mも分表示です。
   小学生は分かる範囲で可。
</t>
    </r>
    <r>
      <rPr>
        <b/>
        <sz val="12"/>
        <color indexed="10"/>
        <rFont val="ＭＳ Ｐゴシック"/>
        <family val="3"/>
      </rPr>
      <t xml:space="preserve">○上位所属/ｶﾃｺﾞﾘを選択すると、参加料が確定します。
○上位所属/ｶﾃｺﾞﾘと性別/ｸﾗｽを選択すると、該当の種目がプルダウンで
   選択できるようになります。
</t>
    </r>
  </si>
  <si>
    <t>小学共通男子</t>
  </si>
  <si>
    <t>小学共通女子</t>
  </si>
  <si>
    <t>100m</t>
  </si>
  <si>
    <t>4×100mR</t>
  </si>
  <si>
    <t>　ここを選択しないと「種目」を選択できません。</t>
  </si>
  <si>
    <t>ｶﾃｺﾞﾘ</t>
  </si>
  <si>
    <t>学年</t>
  </si>
  <si>
    <t>ジャベリックスロー</t>
  </si>
  <si>
    <t>ジャベリックボール投</t>
  </si>
  <si>
    <t>ジャベリックボール投</t>
  </si>
  <si>
    <t>ジャベリックスロー</t>
  </si>
  <si>
    <t>第53回⼤北陸上競技選⼿権⼤会</t>
  </si>
  <si>
    <t>参加料／人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</si>
</sst>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0"/>
      <name val="ＭＳ Ｐゴシック"/>
      <family val="3"/>
    </font>
    <font>
      <b/>
      <sz val="12"/>
      <color indexed="10"/>
      <name val="ＭＳ Ｐゴシック"/>
      <family val="3"/>
    </font>
    <font>
      <sz val="11"/>
      <color indexed="8"/>
      <name val="Meiryo UI"/>
      <family val="3"/>
    </font>
    <font>
      <sz val="16"/>
      <color indexed="8"/>
      <name val="Meiryo UI"/>
      <family val="3"/>
    </font>
    <font>
      <sz val="11"/>
      <name val="Meiryo UI"/>
      <family val="3"/>
    </font>
    <font>
      <u val="single"/>
      <sz val="11"/>
      <color indexed="10"/>
      <name val="Meiryo UI"/>
      <family val="3"/>
    </font>
    <font>
      <sz val="11"/>
      <color indexed="10"/>
      <name val="Meiryo UI"/>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8"/>
      <color indexed="8"/>
      <name val="ＭＳ Ｐゴシック"/>
      <family val="3"/>
    </font>
    <font>
      <b/>
      <sz val="14"/>
      <color indexed="9"/>
      <name val="ＭＳ Ｐゴシック"/>
      <family val="3"/>
    </font>
    <font>
      <b/>
      <sz val="14"/>
      <color indexed="8"/>
      <name val="ＭＳ Ｐゴシック"/>
      <family val="3"/>
    </font>
    <font>
      <b/>
      <sz val="13"/>
      <color indexed="9"/>
      <name val="ＭＳ Ｐゴシック"/>
      <family val="3"/>
    </font>
    <font>
      <b/>
      <sz val="14"/>
      <name val="ＭＳ Ｐゴシック"/>
      <family val="3"/>
    </font>
    <font>
      <sz val="9"/>
      <color indexed="8"/>
      <name val="ＭＳ Ｐゴシック"/>
      <family val="3"/>
    </font>
    <font>
      <b/>
      <sz val="16"/>
      <color indexed="8"/>
      <name val="ＭＳ Ｐゴシック"/>
      <family val="3"/>
    </font>
    <font>
      <b/>
      <sz val="16"/>
      <color indexed="21"/>
      <name val="ＭＳ Ｐゴシック"/>
      <family val="3"/>
    </font>
    <font>
      <b/>
      <sz val="18"/>
      <color indexed="8"/>
      <name val="ＭＳ Ｐゴシック"/>
      <family val="3"/>
    </font>
    <font>
      <b/>
      <sz val="18"/>
      <color indexed="9"/>
      <name val="Meiryo UI"/>
      <family val="3"/>
    </font>
    <font>
      <b/>
      <sz val="11"/>
      <color indexed="9"/>
      <name val="Meiryo UI"/>
      <family val="3"/>
    </font>
    <font>
      <b/>
      <sz val="11"/>
      <color indexed="12"/>
      <name val="Meiryo UI"/>
      <family val="3"/>
    </font>
    <font>
      <sz val="7"/>
      <color indexed="8"/>
      <name val="ＭＳ Ｐゴシック"/>
      <family val="3"/>
    </font>
    <font>
      <sz val="16"/>
      <color indexed="9"/>
      <name val="Meiryo UI"/>
      <family val="3"/>
    </font>
    <font>
      <sz val="11"/>
      <color indexed="9"/>
      <name val="Meiryo UI"/>
      <family val="3"/>
    </font>
    <font>
      <sz val="14"/>
      <color indexed="8"/>
      <name val="Meiryo UI"/>
      <family val="3"/>
    </font>
    <font>
      <sz val="9"/>
      <name val="MS UI Gothic"/>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10"/>
      <color indexed="8"/>
      <name val="Calibri"/>
      <family val="3"/>
    </font>
    <font>
      <b/>
      <sz val="12"/>
      <color indexed="8"/>
      <name val="Calibri"/>
      <family val="3"/>
    </font>
    <font>
      <sz val="8"/>
      <color indexed="8"/>
      <name val="Calibri"/>
      <family val="3"/>
    </font>
    <font>
      <sz val="11"/>
      <color indexed="10"/>
      <name val="Calibri"/>
      <family val="3"/>
    </font>
    <font>
      <b/>
      <sz val="14"/>
      <color indexed="9"/>
      <name val="Calibri"/>
      <family val="3"/>
    </font>
    <font>
      <sz val="11"/>
      <color indexed="9"/>
      <name val="Calibri"/>
      <family val="3"/>
    </font>
    <font>
      <b/>
      <sz val="14"/>
      <color indexed="8"/>
      <name val="Calibri"/>
      <family val="3"/>
    </font>
    <font>
      <b/>
      <sz val="13"/>
      <color indexed="9"/>
      <name val="Calibri"/>
      <family val="3"/>
    </font>
    <font>
      <b/>
      <sz val="14"/>
      <name val="Calibri"/>
      <family val="3"/>
    </font>
    <font>
      <sz val="9"/>
      <color indexed="8"/>
      <name val="Calibri"/>
      <family val="3"/>
    </font>
    <font>
      <b/>
      <sz val="16"/>
      <color indexed="8"/>
      <name val="Calibri"/>
      <family val="3"/>
    </font>
    <font>
      <b/>
      <sz val="16"/>
      <color indexed="21"/>
      <name val="Calibri"/>
      <family val="3"/>
    </font>
    <font>
      <b/>
      <sz val="18"/>
      <color indexed="8"/>
      <name val="Calibri"/>
      <family val="3"/>
    </font>
    <font>
      <sz val="9"/>
      <color theme="1"/>
      <name val="Calibri"/>
      <family val="3"/>
    </font>
    <font>
      <sz val="11"/>
      <color theme="1"/>
      <name val="Meiryo UI"/>
      <family val="3"/>
    </font>
    <font>
      <b/>
      <sz val="18"/>
      <color theme="0"/>
      <name val="Meiryo UI"/>
      <family val="3"/>
    </font>
    <font>
      <b/>
      <sz val="11"/>
      <color theme="0"/>
      <name val="Meiryo UI"/>
      <family val="3"/>
    </font>
    <font>
      <sz val="11"/>
      <color rgb="FFC00000"/>
      <name val="Meiryo UI"/>
      <family val="3"/>
    </font>
    <font>
      <b/>
      <sz val="11"/>
      <color rgb="FF0000CC"/>
      <name val="Meiryo UI"/>
      <family val="3"/>
    </font>
    <font>
      <sz val="11"/>
      <color rgb="FFFF0000"/>
      <name val="Meiryo UI"/>
      <family val="3"/>
    </font>
    <font>
      <sz val="7"/>
      <color indexed="8"/>
      <name val="Calibri"/>
      <family val="3"/>
    </font>
    <font>
      <sz val="11"/>
      <color indexed="8"/>
      <name val="Calibri"/>
      <family val="3"/>
    </font>
    <font>
      <sz val="16"/>
      <color theme="0"/>
      <name val="Meiryo UI"/>
      <family val="3"/>
    </font>
    <font>
      <sz val="11"/>
      <color theme="0"/>
      <name val="Meiryo UI"/>
      <family val="3"/>
    </font>
    <font>
      <sz val="11"/>
      <color theme="0"/>
      <name val="ＭＳ Ｐゴシック"/>
      <family val="3"/>
    </font>
    <font>
      <sz val="14"/>
      <color theme="1"/>
      <name val="Meiryo UI"/>
      <family val="3"/>
    </font>
    <font>
      <sz val="16"/>
      <color theme="1"/>
      <name val="Meiryo U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rgb="FFC0C0C0"/>
        <bgColor indexed="64"/>
      </patternFill>
    </fill>
    <fill>
      <patternFill patternType="solid">
        <fgColor theme="0" tint="-0.24997000396251678"/>
        <bgColor indexed="64"/>
      </patternFill>
    </fill>
    <fill>
      <patternFill patternType="solid">
        <fgColor rgb="FFC00000"/>
        <bgColor indexed="64"/>
      </patternFill>
    </fill>
    <fill>
      <patternFill patternType="solid">
        <fgColor rgb="FF66FF33"/>
        <bgColor indexed="64"/>
      </patternFill>
    </fill>
    <fill>
      <patternFill patternType="solid">
        <fgColor indexed="47"/>
        <bgColor indexed="64"/>
      </patternFill>
    </fill>
    <fill>
      <patternFill patternType="solid">
        <fgColor rgb="FF66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style="hair"/>
      <top style="hair"/>
      <bottom/>
    </border>
    <border>
      <left style="hair"/>
      <right style="hair"/>
      <top style="hair"/>
      <bottom/>
    </border>
    <border>
      <left style="hair"/>
      <right/>
      <top style="hair"/>
      <bottom/>
    </border>
    <border>
      <left style="thin"/>
      <right style="thin"/>
      <top style="thin"/>
      <bottom style="thin"/>
    </border>
    <border>
      <left/>
      <right style="thin"/>
      <top/>
      <bottom style="thin"/>
    </border>
    <border>
      <left/>
      <right style="thin"/>
      <top style="thin"/>
      <bottom style="thin"/>
    </border>
    <border>
      <left style="thin"/>
      <right style="thin"/>
      <top style="medium"/>
      <bottom style="thin"/>
    </border>
    <border>
      <left style="medium"/>
      <right style="medium"/>
      <top style="thin"/>
      <bottom style="medium"/>
    </border>
    <border>
      <left style="hair"/>
      <right style="thin"/>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right style="medium"/>
      <top style="thin"/>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right>
        <color indexed="63"/>
      </right>
      <top/>
      <bottom style="thin"/>
    </border>
    <border>
      <left style="thin"/>
      <right style="thin"/>
      <top style="thin"/>
      <bottom/>
    </border>
    <border>
      <left>
        <color indexed="63"/>
      </left>
      <right style="thin"/>
      <top style="thin"/>
      <bottom>
        <color indexed="63"/>
      </bottom>
    </border>
    <border diagonalDown="1">
      <left style="medium"/>
      <right style="thin"/>
      <top style="medium"/>
      <bottom style="thin"/>
      <diagonal style="hair"/>
    </border>
    <border>
      <left style="medium"/>
      <right style="hair"/>
      <top style="medium"/>
      <bottom style="medium"/>
    </border>
    <border>
      <left style="thin"/>
      <right style="hair"/>
      <top style="medium"/>
      <bottom style="medium"/>
    </border>
    <border>
      <left style="thin"/>
      <right/>
      <top style="medium"/>
      <bottom style="thin"/>
    </border>
    <border>
      <left style="medium"/>
      <right/>
      <top style="thin"/>
      <bottom style="medium"/>
    </border>
    <border>
      <left style="hair"/>
      <right style="hair"/>
      <top style="medium"/>
      <bottom style="hair"/>
    </border>
    <border>
      <left style="hair"/>
      <right style="hair"/>
      <top style="hair"/>
      <bottom style="thin"/>
    </border>
    <border>
      <left style="hair"/>
      <right style="hair"/>
      <top style="thin"/>
      <bottom style="hair"/>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medium"/>
    </border>
    <border>
      <left style="thin"/>
      <right style="thin"/>
      <top>
        <color indexed="63"/>
      </top>
      <bottom/>
    </border>
    <border>
      <left style="thin"/>
      <right style="thin"/>
      <top style="medium"/>
      <bottom/>
    </border>
    <border>
      <left/>
      <right style="thin"/>
      <top style="medium"/>
      <bottom style="thin"/>
    </border>
    <border>
      <left style="medium"/>
      <right style="thin"/>
      <top style="thin"/>
      <bottom>
        <color indexed="63"/>
      </bottom>
    </border>
    <border>
      <left style="medium"/>
      <right style="thin"/>
      <top/>
      <bottom style="thin"/>
    </border>
    <border>
      <left style="thin"/>
      <right/>
      <top style="thin"/>
      <bottom style="thin"/>
    </border>
    <border>
      <left/>
      <right/>
      <top style="thin"/>
      <bottom style="thin"/>
    </border>
    <border>
      <left style="medium"/>
      <right/>
      <top/>
      <bottom style="thin"/>
    </border>
    <border>
      <left/>
      <right/>
      <top/>
      <bottom style="double"/>
    </border>
    <border>
      <left/>
      <right/>
      <top style="medium"/>
      <bottom style="thin"/>
    </border>
    <border>
      <left/>
      <right style="medium"/>
      <top style="medium"/>
      <bottom style="thin"/>
    </border>
    <border>
      <left/>
      <right style="medium"/>
      <top style="thin"/>
      <bottom style="thin"/>
    </border>
    <border>
      <left style="medium"/>
      <right style="thin"/>
      <top style="medium"/>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8" fillId="0" borderId="0" applyNumberFormat="0" applyFill="0" applyBorder="0" applyAlignment="0" applyProtection="0"/>
    <xf numFmtId="0" fontId="50" fillId="23" borderId="1" applyNumberFormat="0" applyAlignment="0" applyProtection="0"/>
    <xf numFmtId="0" fontId="51"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52" fillId="0" borderId="3" applyNumberFormat="0" applyFill="0" applyAlignment="0" applyProtection="0"/>
    <xf numFmtId="0" fontId="53" fillId="26" borderId="0" applyNumberFormat="0" applyBorder="0" applyAlignment="0" applyProtection="0"/>
    <xf numFmtId="0" fontId="54" fillId="27"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 fillId="0" borderId="5" applyNumberFormat="0" applyFill="0" applyAlignment="0" applyProtection="0"/>
    <xf numFmtId="0" fontId="56"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57" fillId="0" borderId="8" applyNumberFormat="0" applyFill="0" applyAlignment="0" applyProtection="0"/>
    <xf numFmtId="0" fontId="58" fillId="27"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28" borderId="4" applyNumberFormat="0" applyAlignment="0" applyProtection="0"/>
    <xf numFmtId="0" fontId="0" fillId="0" borderId="0">
      <alignment vertical="center"/>
      <protection/>
    </xf>
    <xf numFmtId="0" fontId="1" fillId="0" borderId="0">
      <alignment/>
      <protection/>
    </xf>
    <xf numFmtId="0" fontId="61" fillId="29" borderId="0" applyNumberFormat="0" applyBorder="0" applyAlignment="0" applyProtection="0"/>
  </cellStyleXfs>
  <cellXfs count="278">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49" fontId="5" fillId="30" borderId="11" xfId="60" applyNumberFormat="1" applyFont="1" applyFill="1" applyBorder="1" applyAlignment="1">
      <alignment horizontal="center" vertical="center" shrinkToFit="1"/>
      <protection/>
    </xf>
    <xf numFmtId="49" fontId="5" fillId="30" borderId="12" xfId="60" applyNumberFormat="1" applyFont="1" applyFill="1" applyBorder="1" applyAlignment="1">
      <alignment horizontal="center" vertical="center"/>
      <protection/>
    </xf>
    <xf numFmtId="49" fontId="5" fillId="30" borderId="13" xfId="60" applyNumberFormat="1" applyFont="1" applyFill="1" applyBorder="1" applyAlignment="1">
      <alignment horizontal="center" vertical="center"/>
      <protection/>
    </xf>
    <xf numFmtId="49" fontId="7" fillId="31" borderId="14" xfId="60" applyNumberFormat="1" applyFont="1" applyFill="1" applyBorder="1" applyAlignment="1">
      <alignment vertical="center" shrinkToFit="1"/>
      <protection/>
    </xf>
    <xf numFmtId="0" fontId="7" fillId="31" borderId="14" xfId="60" applyFont="1" applyFill="1" applyBorder="1" applyAlignment="1">
      <alignment vertical="center" shrinkToFit="1"/>
      <protection/>
    </xf>
    <xf numFmtId="49" fontId="4" fillId="31" borderId="15" xfId="60" applyNumberFormat="1" applyFont="1" applyFill="1" applyBorder="1" applyAlignment="1">
      <alignment vertical="center" shrinkToFit="1"/>
      <protection/>
    </xf>
    <xf numFmtId="0" fontId="4" fillId="31" borderId="14" xfId="60" applyFont="1" applyFill="1" applyBorder="1" applyAlignment="1">
      <alignment vertical="center" shrinkToFit="1"/>
      <protection/>
    </xf>
    <xf numFmtId="49" fontId="4" fillId="31" borderId="16" xfId="0" applyNumberFormat="1" applyFont="1" applyFill="1" applyBorder="1" applyAlignment="1">
      <alignment vertical="center" shrinkToFit="1"/>
    </xf>
    <xf numFmtId="0" fontId="4" fillId="31" borderId="14" xfId="0" applyFont="1" applyFill="1" applyBorder="1" applyAlignment="1">
      <alignment vertical="center" shrinkToFit="1"/>
    </xf>
    <xf numFmtId="0" fontId="4" fillId="31" borderId="14" xfId="61" applyFont="1" applyFill="1" applyBorder="1" applyAlignment="1">
      <alignment shrinkToFit="1"/>
      <protection/>
    </xf>
    <xf numFmtId="49" fontId="4" fillId="31" borderId="16" xfId="60" applyNumberFormat="1" applyFont="1" applyFill="1" applyBorder="1" applyAlignment="1">
      <alignment vertical="center" shrinkToFit="1"/>
      <protection/>
    </xf>
    <xf numFmtId="49" fontId="4" fillId="31" borderId="16" xfId="0" applyNumberFormat="1" applyFont="1" applyFill="1" applyBorder="1" applyAlignment="1">
      <alignment vertical="center" shrinkToFit="1"/>
    </xf>
    <xf numFmtId="0" fontId="4" fillId="31" borderId="14" xfId="0" applyFont="1" applyFill="1" applyBorder="1" applyAlignment="1">
      <alignment vertical="center" shrinkToFit="1"/>
    </xf>
    <xf numFmtId="0" fontId="4" fillId="31" borderId="16" xfId="61" applyFont="1" applyFill="1" applyBorder="1" applyAlignment="1">
      <alignment horizontal="left" shrinkToFit="1"/>
      <protection/>
    </xf>
    <xf numFmtId="49" fontId="7" fillId="31" borderId="15" xfId="60" applyNumberFormat="1" applyFont="1" applyFill="1" applyBorder="1" applyAlignment="1">
      <alignment vertical="center" shrinkToFit="1"/>
      <protection/>
    </xf>
    <xf numFmtId="0" fontId="62" fillId="32" borderId="17" xfId="0" applyFont="1" applyFill="1" applyBorder="1" applyAlignment="1">
      <alignment horizontal="center" vertical="center" wrapText="1"/>
    </xf>
    <xf numFmtId="0" fontId="4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horizontal="left" vertical="center"/>
    </xf>
    <xf numFmtId="177" fontId="0" fillId="0" borderId="18" xfId="0" applyNumberFormat="1" applyFont="1" applyBorder="1" applyAlignment="1">
      <alignment horizontal="center" vertical="center"/>
    </xf>
    <xf numFmtId="178" fontId="0" fillId="0" borderId="18" xfId="0" applyNumberFormat="1" applyFont="1" applyBorder="1" applyAlignment="1">
      <alignment horizontal="center" vertical="center"/>
    </xf>
    <xf numFmtId="176" fontId="0" fillId="0" borderId="18" xfId="0" applyNumberFormat="1" applyFont="1" applyFill="1" applyBorder="1" applyAlignment="1">
      <alignment horizontal="center" vertical="center"/>
    </xf>
    <xf numFmtId="176" fontId="0" fillId="0" borderId="18" xfId="0" applyNumberFormat="1" applyFont="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0" xfId="0" applyFont="1" applyFill="1" applyAlignment="1">
      <alignment vertical="top"/>
    </xf>
    <xf numFmtId="0" fontId="0" fillId="0" borderId="0" xfId="0" applyFont="1" applyBorder="1" applyAlignment="1">
      <alignment vertical="center"/>
    </xf>
    <xf numFmtId="0" fontId="65" fillId="0" borderId="0" xfId="0" applyFont="1" applyBorder="1" applyAlignment="1">
      <alignment vertical="center"/>
    </xf>
    <xf numFmtId="0" fontId="66" fillId="0" borderId="0" xfId="0" applyFont="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0" fillId="33" borderId="23" xfId="0" applyFont="1" applyFill="1" applyBorder="1" applyAlignment="1" applyProtection="1">
      <alignment horizontal="center" vertical="center"/>
      <protection locked="0"/>
    </xf>
    <xf numFmtId="0" fontId="0" fillId="33" borderId="24" xfId="0" applyFont="1" applyFill="1" applyBorder="1" applyAlignment="1" applyProtection="1">
      <alignment vertical="center"/>
      <protection locked="0"/>
    </xf>
    <xf numFmtId="0" fontId="0" fillId="33" borderId="25" xfId="0" applyFont="1" applyFill="1" applyBorder="1" applyAlignment="1" applyProtection="1">
      <alignment horizontal="center" vertical="center"/>
      <protection locked="0"/>
    </xf>
    <xf numFmtId="0" fontId="0" fillId="33" borderId="26" xfId="0" applyFont="1" applyFill="1" applyBorder="1" applyAlignment="1" applyProtection="1">
      <alignment vertical="center"/>
      <protection locked="0"/>
    </xf>
    <xf numFmtId="0" fontId="63" fillId="4" borderId="0" xfId="0" applyFont="1" applyFill="1" applyAlignment="1">
      <alignment vertical="center"/>
    </xf>
    <xf numFmtId="0" fontId="0" fillId="34" borderId="0" xfId="0" applyFont="1" applyFill="1" applyAlignment="1">
      <alignment vertical="center"/>
    </xf>
    <xf numFmtId="0" fontId="63" fillId="34" borderId="0" xfId="0" applyFont="1" applyFill="1" applyAlignment="1">
      <alignment vertical="center"/>
    </xf>
    <xf numFmtId="0" fontId="65" fillId="30" borderId="27" xfId="0" applyFont="1"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protection locked="0"/>
    </xf>
    <xf numFmtId="0" fontId="0" fillId="33" borderId="29" xfId="0" applyFont="1" applyFill="1" applyBorder="1" applyAlignment="1" applyProtection="1">
      <alignment vertical="center"/>
      <protection locked="0"/>
    </xf>
    <xf numFmtId="0" fontId="0" fillId="33" borderId="30" xfId="0" applyFont="1" applyFill="1" applyBorder="1" applyAlignment="1" applyProtection="1">
      <alignment horizontal="center" vertical="center"/>
      <protection locked="0"/>
    </xf>
    <xf numFmtId="0" fontId="0" fillId="33" borderId="31" xfId="0" applyFont="1" applyFill="1" applyBorder="1" applyAlignment="1" applyProtection="1">
      <alignment vertical="center"/>
      <protection locked="0"/>
    </xf>
    <xf numFmtId="0" fontId="0" fillId="0" borderId="32"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0" fillId="33" borderId="33" xfId="0" applyFont="1" applyFill="1" applyBorder="1" applyAlignment="1" applyProtection="1">
      <alignment horizontal="center" vertical="center"/>
      <protection locked="0"/>
    </xf>
    <xf numFmtId="0" fontId="0" fillId="33" borderId="34" xfId="0" applyFont="1" applyFill="1" applyBorder="1" applyAlignment="1" applyProtection="1">
      <alignment vertical="center"/>
      <protection locked="0"/>
    </xf>
    <xf numFmtId="0" fontId="0" fillId="33" borderId="35" xfId="0" applyFont="1" applyFill="1" applyBorder="1" applyAlignment="1" applyProtection="1">
      <alignment horizontal="center" vertical="center"/>
      <protection locked="0"/>
    </xf>
    <xf numFmtId="0" fontId="0" fillId="33" borderId="36" xfId="0" applyFont="1" applyFill="1" applyBorder="1" applyAlignment="1" applyProtection="1">
      <alignment vertical="center"/>
      <protection locked="0"/>
    </xf>
    <xf numFmtId="0" fontId="64" fillId="30" borderId="18" xfId="0" applyFont="1" applyFill="1" applyBorder="1" applyAlignment="1" applyProtection="1">
      <alignment horizontal="center" vertical="center"/>
      <protection locked="0"/>
    </xf>
    <xf numFmtId="0" fontId="0" fillId="33" borderId="37" xfId="0" applyFont="1" applyFill="1" applyBorder="1" applyAlignment="1" applyProtection="1">
      <alignment horizontal="center" vertical="center"/>
      <protection locked="0"/>
    </xf>
    <xf numFmtId="0" fontId="0" fillId="33" borderId="38" xfId="0" applyFont="1" applyFill="1" applyBorder="1" applyAlignment="1" applyProtection="1">
      <alignment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vertical="center"/>
      <protection locked="0"/>
    </xf>
    <xf numFmtId="49" fontId="0" fillId="0" borderId="0" xfId="0" applyNumberFormat="1"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0" fontId="67" fillId="0" borderId="0" xfId="0" applyFont="1" applyFill="1" applyAlignment="1">
      <alignment vertical="center" wrapText="1"/>
    </xf>
    <xf numFmtId="0" fontId="67" fillId="0" borderId="0" xfId="0" applyFont="1" applyAlignment="1">
      <alignment horizontal="center" vertical="center"/>
    </xf>
    <xf numFmtId="0" fontId="0" fillId="0" borderId="14" xfId="0" applyFont="1" applyBorder="1" applyAlignment="1">
      <alignment horizontal="center" vertical="center"/>
    </xf>
    <xf numFmtId="0" fontId="64" fillId="0" borderId="41" xfId="0" applyFont="1" applyBorder="1" applyAlignment="1">
      <alignment horizontal="center" vertical="center"/>
    </xf>
    <xf numFmtId="0" fontId="64" fillId="0" borderId="0" xfId="0" applyFont="1" applyAlignment="1">
      <alignment horizontal="center" vertical="center"/>
    </xf>
    <xf numFmtId="0" fontId="64" fillId="0" borderId="0" xfId="0" applyFont="1" applyAlignment="1">
      <alignment vertical="center"/>
    </xf>
    <xf numFmtId="0" fontId="68" fillId="0" borderId="0" xfId="0" applyFont="1" applyAlignment="1">
      <alignment horizontal="left" vertical="center"/>
    </xf>
    <xf numFmtId="0" fontId="65" fillId="0" borderId="0" xfId="0" applyFont="1" applyFill="1" applyBorder="1" applyAlignment="1">
      <alignment vertical="top" wrapText="1"/>
    </xf>
    <xf numFmtId="0" fontId="67" fillId="0" borderId="0" xfId="0" applyFont="1" applyAlignment="1">
      <alignment vertical="center"/>
    </xf>
    <xf numFmtId="0" fontId="69" fillId="0" borderId="0" xfId="0" applyFont="1" applyFill="1" applyAlignment="1">
      <alignment vertical="center"/>
    </xf>
    <xf numFmtId="0" fontId="64" fillId="0" borderId="42" xfId="0" applyFont="1" applyBorder="1" applyAlignment="1">
      <alignment horizontal="center" vertical="center"/>
    </xf>
    <xf numFmtId="0" fontId="64" fillId="0" borderId="17" xfId="0" applyFont="1" applyBorder="1" applyAlignment="1">
      <alignment horizontal="center" vertical="center"/>
    </xf>
    <xf numFmtId="0" fontId="64" fillId="0" borderId="43" xfId="0" applyFont="1" applyBorder="1" applyAlignment="1">
      <alignment horizontal="center" vertical="center"/>
    </xf>
    <xf numFmtId="0" fontId="63" fillId="0" borderId="0" xfId="0" applyFont="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18" xfId="0" applyNumberFormat="1" applyFont="1" applyFill="1" applyBorder="1" applyAlignment="1" applyProtection="1">
      <alignment horizontal="center" vertical="center"/>
      <protection/>
    </xf>
    <xf numFmtId="5" fontId="0" fillId="0" borderId="44" xfId="0" applyNumberFormat="1" applyFont="1" applyBorder="1" applyAlignment="1">
      <alignment horizontal="center" vertical="center"/>
    </xf>
    <xf numFmtId="5" fontId="0" fillId="0" borderId="41" xfId="0" applyNumberFormat="1" applyFont="1" applyBorder="1" applyAlignment="1">
      <alignment horizontal="center" vertical="center"/>
    </xf>
    <xf numFmtId="176" fontId="0" fillId="0" borderId="45" xfId="0" applyNumberFormat="1" applyFont="1" applyBorder="1" applyAlignment="1">
      <alignment horizontal="center" vertical="center"/>
    </xf>
    <xf numFmtId="0" fontId="63" fillId="0" borderId="0" xfId="0" applyFont="1" applyBorder="1" applyAlignment="1">
      <alignment vertical="center"/>
    </xf>
    <xf numFmtId="0" fontId="0" fillId="0" borderId="17" xfId="0" applyFont="1" applyBorder="1" applyAlignment="1">
      <alignment vertical="center"/>
    </xf>
    <xf numFmtId="0" fontId="70" fillId="0" borderId="0" xfId="0" applyFont="1" applyAlignment="1">
      <alignment vertical="center"/>
    </xf>
    <xf numFmtId="0" fontId="71" fillId="0" borderId="0" xfId="0" applyFont="1" applyAlignment="1">
      <alignment horizontal="left" vertical="center"/>
    </xf>
    <xf numFmtId="0" fontId="72" fillId="0" borderId="0" xfId="0" applyFont="1" applyFill="1" applyAlignment="1">
      <alignment vertical="center"/>
    </xf>
    <xf numFmtId="0" fontId="0" fillId="0" borderId="41" xfId="0" applyFont="1" applyBorder="1" applyAlignment="1">
      <alignment vertical="center"/>
    </xf>
    <xf numFmtId="0" fontId="73" fillId="35" borderId="17" xfId="0" applyFont="1" applyFill="1" applyBorder="1" applyAlignment="1">
      <alignment horizontal="center" vertical="center" wrapText="1"/>
    </xf>
    <xf numFmtId="0" fontId="73" fillId="32" borderId="17" xfId="0" applyFont="1" applyFill="1" applyBorder="1" applyAlignment="1">
      <alignment horizontal="center" vertical="center"/>
    </xf>
    <xf numFmtId="0" fontId="73" fillId="35" borderId="17" xfId="0" applyFont="1" applyFill="1" applyBorder="1" applyAlignment="1">
      <alignment horizontal="center" vertical="center"/>
    </xf>
    <xf numFmtId="0" fontId="62" fillId="35" borderId="43" xfId="0" applyFont="1" applyFill="1" applyBorder="1" applyAlignment="1">
      <alignment horizontal="center" vertical="center" wrapText="1"/>
    </xf>
    <xf numFmtId="0" fontId="63" fillId="0" borderId="0" xfId="0" applyFont="1" applyBorder="1" applyAlignment="1">
      <alignment horizontal="center" vertical="center"/>
    </xf>
    <xf numFmtId="0" fontId="0" fillId="5" borderId="46" xfId="0" applyFont="1" applyFill="1" applyBorder="1" applyAlignment="1">
      <alignment vertical="center"/>
    </xf>
    <xf numFmtId="0" fontId="0" fillId="5" borderId="46" xfId="0" applyFont="1" applyFill="1" applyBorder="1" applyAlignment="1">
      <alignment horizontal="center" vertical="center"/>
    </xf>
    <xf numFmtId="0" fontId="0" fillId="5" borderId="46" xfId="0" applyFont="1" applyFill="1" applyBorder="1" applyAlignment="1" applyProtection="1">
      <alignment horizontal="center" vertical="center"/>
      <protection/>
    </xf>
    <xf numFmtId="0" fontId="0" fillId="5" borderId="47" xfId="0" applyFont="1" applyFill="1" applyBorder="1" applyAlignment="1" applyProtection="1">
      <alignment horizontal="center" vertical="center"/>
      <protection/>
    </xf>
    <xf numFmtId="49" fontId="0" fillId="34" borderId="48" xfId="0" applyNumberFormat="1" applyFont="1" applyFill="1" applyBorder="1" applyAlignment="1">
      <alignment vertical="center"/>
    </xf>
    <xf numFmtId="0" fontId="74" fillId="36" borderId="14" xfId="0" applyNumberFormat="1" applyFont="1" applyFill="1" applyBorder="1" applyAlignment="1">
      <alignment horizontal="center" vertical="center"/>
    </xf>
    <xf numFmtId="0" fontId="75" fillId="0" borderId="14" xfId="0" applyNumberFormat="1" applyFont="1" applyBorder="1" applyAlignment="1">
      <alignment horizontal="center" vertical="center"/>
    </xf>
    <xf numFmtId="0" fontId="74" fillId="36" borderId="49" xfId="0" applyNumberFormat="1" applyFont="1" applyFill="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5" borderId="14" xfId="0" applyFont="1" applyFill="1" applyBorder="1" applyAlignment="1">
      <alignment vertical="center"/>
    </xf>
    <xf numFmtId="0" fontId="0" fillId="5" borderId="14" xfId="0" applyFont="1" applyFill="1" applyBorder="1" applyAlignment="1">
      <alignment horizontal="center" vertical="center"/>
    </xf>
    <xf numFmtId="0" fontId="0" fillId="5" borderId="14" xfId="0" applyFont="1" applyFill="1" applyBorder="1" applyAlignment="1" applyProtection="1">
      <alignment horizontal="center" vertical="center"/>
      <protection/>
    </xf>
    <xf numFmtId="0" fontId="0" fillId="5" borderId="49" xfId="0" applyFont="1" applyFill="1" applyBorder="1" applyAlignment="1" applyProtection="1">
      <alignment horizontal="center" vertical="center"/>
      <protection/>
    </xf>
    <xf numFmtId="0" fontId="75" fillId="0" borderId="49" xfId="0" applyNumberFormat="1" applyFont="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69" fillId="0" borderId="0" xfId="0" applyFont="1" applyAlignment="1">
      <alignment vertical="center"/>
    </xf>
    <xf numFmtId="0" fontId="0" fillId="30" borderId="14" xfId="0" applyFont="1" applyFill="1" applyBorder="1" applyAlignment="1" applyProtection="1">
      <alignment vertical="center"/>
      <protection locked="0"/>
    </xf>
    <xf numFmtId="0" fontId="0" fillId="37" borderId="49" xfId="0" applyFont="1" applyFill="1" applyBorder="1" applyAlignment="1" applyProtection="1">
      <alignment horizontal="center" vertical="center"/>
      <protection/>
    </xf>
    <xf numFmtId="0" fontId="63" fillId="0" borderId="54" xfId="0" applyFont="1" applyBorder="1" applyAlignment="1">
      <alignment vertical="center"/>
    </xf>
    <xf numFmtId="0" fontId="63" fillId="0" borderId="14" xfId="0" applyFont="1" applyBorder="1" applyAlignment="1">
      <alignment vertical="center"/>
    </xf>
    <xf numFmtId="0" fontId="69" fillId="31" borderId="0" xfId="0" applyFont="1" applyFill="1" applyAlignment="1">
      <alignment vertical="center"/>
    </xf>
    <xf numFmtId="0" fontId="55" fillId="0" borderId="46" xfId="0" applyFont="1" applyBorder="1" applyAlignment="1">
      <alignment vertical="center"/>
    </xf>
    <xf numFmtId="0" fontId="63" fillId="0" borderId="46" xfId="0" applyFont="1" applyBorder="1" applyAlignment="1">
      <alignment vertical="center"/>
    </xf>
    <xf numFmtId="0" fontId="75" fillId="0" borderId="41" xfId="0" applyNumberFormat="1" applyFont="1" applyBorder="1" applyAlignment="1">
      <alignment horizontal="center" vertical="center"/>
    </xf>
    <xf numFmtId="0" fontId="74" fillId="36" borderId="41" xfId="0" applyNumberFormat="1" applyFont="1" applyFill="1" applyBorder="1" applyAlignment="1">
      <alignment horizontal="center" vertical="center"/>
    </xf>
    <xf numFmtId="0" fontId="0" fillId="0" borderId="55" xfId="0" applyFont="1" applyBorder="1" applyAlignment="1">
      <alignment vertical="center"/>
    </xf>
    <xf numFmtId="0" fontId="0" fillId="0" borderId="15" xfId="0" applyFont="1" applyBorder="1" applyAlignment="1">
      <alignment vertical="center"/>
    </xf>
    <xf numFmtId="0" fontId="0" fillId="30" borderId="41" xfId="0" applyFont="1" applyFill="1" applyBorder="1" applyAlignment="1" applyProtection="1">
      <alignment vertical="center"/>
      <protection locked="0"/>
    </xf>
    <xf numFmtId="0" fontId="0" fillId="37" borderId="45" xfId="0" applyFont="1" applyFill="1" applyBorder="1" applyAlignment="1" applyProtection="1">
      <alignment horizontal="center" vertical="center"/>
      <protection/>
    </xf>
    <xf numFmtId="0" fontId="0" fillId="30" borderId="46" xfId="0" applyFont="1" applyFill="1" applyBorder="1" applyAlignment="1" applyProtection="1">
      <alignment vertical="center"/>
      <protection locked="0"/>
    </xf>
    <xf numFmtId="0" fontId="0" fillId="37" borderId="47" xfId="0" applyFont="1" applyFill="1" applyBorder="1" applyAlignment="1" applyProtection="1">
      <alignment horizontal="center" vertical="center"/>
      <protection/>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76"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0" fontId="63" fillId="0" borderId="0" xfId="0" applyFont="1" applyFill="1" applyAlignment="1">
      <alignment vertical="center"/>
    </xf>
    <xf numFmtId="0" fontId="77" fillId="0" borderId="46" xfId="0" applyFont="1" applyBorder="1" applyAlignment="1">
      <alignment horizontal="center" vertical="center" wrapText="1"/>
    </xf>
    <xf numFmtId="0" fontId="0" fillId="30" borderId="17" xfId="0" applyFont="1" applyFill="1" applyBorder="1" applyAlignment="1" applyProtection="1">
      <alignment vertical="center"/>
      <protection locked="0"/>
    </xf>
    <xf numFmtId="0" fontId="13" fillId="0" borderId="0" xfId="0" applyFont="1" applyAlignment="1">
      <alignment vertical="center"/>
    </xf>
    <xf numFmtId="0" fontId="78"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79" fillId="38" borderId="0" xfId="0" applyFont="1" applyFill="1" applyAlignment="1">
      <alignment horizontal="center" vertical="center"/>
    </xf>
    <xf numFmtId="0" fontId="78" fillId="0" borderId="0" xfId="0" applyFont="1" applyFill="1" applyAlignment="1">
      <alignment vertical="center"/>
    </xf>
    <xf numFmtId="0" fontId="13" fillId="0" borderId="0" xfId="0" applyFont="1" applyFill="1" applyAlignment="1">
      <alignment vertical="center"/>
    </xf>
    <xf numFmtId="0" fontId="80" fillId="38" borderId="0" xfId="0" applyFont="1" applyFill="1" applyAlignment="1">
      <alignment horizontal="left" vertical="center"/>
    </xf>
    <xf numFmtId="0" fontId="81" fillId="0" borderId="0" xfId="0" applyFont="1" applyAlignment="1">
      <alignment vertical="center"/>
    </xf>
    <xf numFmtId="0" fontId="15"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73" fillId="30" borderId="56" xfId="0" applyFont="1" applyFill="1" applyBorder="1" applyAlignment="1">
      <alignment vertical="center" wrapText="1"/>
    </xf>
    <xf numFmtId="0" fontId="84" fillId="0" borderId="57" xfId="0" applyFont="1" applyBorder="1" applyAlignment="1">
      <alignment horizontal="center" vertical="center" wrapText="1"/>
    </xf>
    <xf numFmtId="0" fontId="84" fillId="0" borderId="58" xfId="0" applyFont="1" applyBorder="1" applyAlignment="1">
      <alignment horizontal="center" vertical="center" wrapText="1"/>
    </xf>
    <xf numFmtId="0" fontId="0" fillId="30" borderId="14"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62" fillId="32" borderId="59" xfId="0" applyFont="1" applyFill="1" applyBorder="1" applyAlignment="1">
      <alignment horizontal="center" vertical="center" wrapText="1"/>
    </xf>
    <xf numFmtId="0" fontId="62" fillId="35" borderId="59" xfId="0" applyFont="1" applyFill="1" applyBorder="1" applyAlignment="1">
      <alignment horizontal="center" vertical="center" wrapText="1"/>
    </xf>
    <xf numFmtId="0" fontId="0" fillId="30" borderId="14"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30" borderId="41" xfId="0" applyFont="1" applyFill="1" applyBorder="1" applyAlignment="1" applyProtection="1">
      <alignment horizontal="center" vertical="center" shrinkToFit="1"/>
      <protection locked="0"/>
    </xf>
    <xf numFmtId="0" fontId="0" fillId="30" borderId="46"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74" fillId="36" borderId="45" xfId="0" applyNumberFormat="1" applyFont="1" applyFill="1" applyBorder="1" applyAlignment="1">
      <alignment horizontal="center" vertical="center"/>
    </xf>
    <xf numFmtId="0" fontId="65"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65" fillId="0" borderId="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protection locked="0"/>
    </xf>
    <xf numFmtId="0" fontId="0" fillId="0" borderId="0" xfId="0" applyFont="1" applyAlignment="1">
      <alignment horizontal="center" vertical="center"/>
    </xf>
    <xf numFmtId="0" fontId="65" fillId="30" borderId="18" xfId="0" applyFont="1" applyFill="1" applyBorder="1" applyAlignment="1" applyProtection="1">
      <alignment horizontal="center" vertical="center" shrinkToFit="1"/>
      <protection locked="0"/>
    </xf>
    <xf numFmtId="0" fontId="85" fillId="33" borderId="60" xfId="0" applyFont="1" applyFill="1" applyBorder="1" applyAlignment="1" applyProtection="1">
      <alignment horizontal="center" vertical="center"/>
      <protection locked="0"/>
    </xf>
    <xf numFmtId="0" fontId="0" fillId="30" borderId="14" xfId="0" applyFont="1" applyFill="1" applyBorder="1" applyAlignment="1" applyProtection="1">
      <alignment horizontal="center" vertical="center" shrinkToFit="1"/>
      <protection locked="0"/>
    </xf>
    <xf numFmtId="0" fontId="0" fillId="33" borderId="61" xfId="0" applyFont="1" applyFill="1" applyBorder="1" applyAlignment="1" applyProtection="1">
      <alignment vertical="center"/>
      <protection locked="0"/>
    </xf>
    <xf numFmtId="0" fontId="0" fillId="33" borderId="61" xfId="0" applyFont="1" applyFill="1" applyBorder="1" applyAlignment="1" applyProtection="1">
      <alignment horizontal="center" vertical="center"/>
      <protection locked="0"/>
    </xf>
    <xf numFmtId="0" fontId="0" fillId="33" borderId="62" xfId="0" applyFont="1" applyFill="1" applyBorder="1" applyAlignment="1" applyProtection="1">
      <alignment vertical="center"/>
      <protection locked="0"/>
    </xf>
    <xf numFmtId="0" fontId="0" fillId="33" borderId="62" xfId="0" applyFont="1" applyFill="1" applyBorder="1" applyAlignment="1" applyProtection="1">
      <alignment horizontal="center" vertical="center"/>
      <protection locked="0"/>
    </xf>
    <xf numFmtId="0" fontId="0" fillId="33" borderId="63" xfId="0" applyFont="1" applyFill="1" applyBorder="1" applyAlignment="1" applyProtection="1">
      <alignment vertical="center"/>
      <protection locked="0"/>
    </xf>
    <xf numFmtId="0" fontId="0" fillId="33" borderId="63" xfId="0" applyFont="1" applyFill="1" applyBorder="1" applyAlignment="1" applyProtection="1">
      <alignment horizontal="center" vertical="center"/>
      <protection locked="0"/>
    </xf>
    <xf numFmtId="0" fontId="0" fillId="33" borderId="64" xfId="0" applyFont="1" applyFill="1" applyBorder="1" applyAlignment="1" applyProtection="1">
      <alignment vertical="center"/>
      <protection locked="0"/>
    </xf>
    <xf numFmtId="0" fontId="0" fillId="33" borderId="64"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0" fillId="33" borderId="65" xfId="0" applyFont="1" applyFill="1" applyBorder="1" applyAlignment="1" applyProtection="1">
      <alignment horizontal="center" vertical="center"/>
      <protection locked="0"/>
    </xf>
    <xf numFmtId="0" fontId="0" fillId="33" borderId="66" xfId="0" applyFont="1" applyFill="1" applyBorder="1" applyAlignment="1" applyProtection="1">
      <alignment horizontal="center" vertical="center"/>
      <protection locked="0"/>
    </xf>
    <xf numFmtId="0" fontId="0" fillId="33" borderId="67" xfId="0" applyFont="1" applyFill="1" applyBorder="1" applyAlignment="1" applyProtection="1">
      <alignment horizontal="center" vertical="center"/>
      <protection locked="0"/>
    </xf>
    <xf numFmtId="0" fontId="0" fillId="33" borderId="61" xfId="0" applyFont="1" applyFill="1" applyBorder="1" applyAlignment="1" applyProtection="1">
      <alignment vertical="center"/>
      <protection locked="0"/>
    </xf>
    <xf numFmtId="0" fontId="0" fillId="33" borderId="26" xfId="0" applyFont="1" applyFill="1" applyBorder="1" applyAlignment="1" applyProtection="1">
      <alignment vertical="center"/>
      <protection locked="0"/>
    </xf>
    <xf numFmtId="0" fontId="0" fillId="33" borderId="64" xfId="0" applyFont="1" applyFill="1" applyBorder="1" applyAlignment="1" applyProtection="1">
      <alignment vertical="center"/>
      <protection locked="0"/>
    </xf>
    <xf numFmtId="0" fontId="0" fillId="33" borderId="40" xfId="0" applyFont="1" applyFill="1" applyBorder="1" applyAlignment="1" applyProtection="1">
      <alignment vertical="center"/>
      <protection locked="0"/>
    </xf>
    <xf numFmtId="0" fontId="0" fillId="33" borderId="66" xfId="0" applyFont="1" applyFill="1" applyBorder="1" applyAlignment="1" applyProtection="1">
      <alignment vertical="center"/>
      <protection locked="0"/>
    </xf>
    <xf numFmtId="0" fontId="0" fillId="33" borderId="67" xfId="0" applyFont="1"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31" xfId="0" applyFont="1" applyFill="1" applyBorder="1" applyAlignment="1" applyProtection="1">
      <alignment vertical="center"/>
      <protection locked="0"/>
    </xf>
    <xf numFmtId="0" fontId="86" fillId="0" borderId="0" xfId="0" applyFont="1" applyAlignment="1">
      <alignment vertical="center"/>
    </xf>
    <xf numFmtId="0" fontId="15" fillId="30" borderId="14" xfId="0" applyFont="1" applyFill="1" applyBorder="1" applyAlignment="1" applyProtection="1">
      <alignment horizontal="center" vertical="center" shrinkToFit="1"/>
      <protection locked="0"/>
    </xf>
    <xf numFmtId="0" fontId="15" fillId="30" borderId="41" xfId="0" applyFont="1" applyFill="1" applyBorder="1" applyAlignment="1" applyProtection="1">
      <alignment horizontal="center" vertical="center" shrinkToFit="1"/>
      <protection locked="0"/>
    </xf>
    <xf numFmtId="0" fontId="49" fillId="0" borderId="0" xfId="0" applyFont="1" applyAlignment="1">
      <alignment vertical="center"/>
    </xf>
    <xf numFmtId="0" fontId="87" fillId="0" borderId="0" xfId="0" applyFont="1" applyAlignment="1">
      <alignment vertical="center"/>
    </xf>
    <xf numFmtId="0" fontId="88" fillId="0" borderId="0" xfId="0" applyNumberFormat="1" applyFont="1" applyFill="1" applyAlignment="1">
      <alignment vertical="center" wrapText="1" shrinkToFit="1"/>
    </xf>
    <xf numFmtId="49" fontId="0" fillId="34" borderId="48" xfId="0" applyNumberFormat="1" applyFont="1" applyFill="1" applyBorder="1" applyAlignment="1">
      <alignment vertical="center" shrinkToFit="1"/>
    </xf>
    <xf numFmtId="49" fontId="0" fillId="34" borderId="44" xfId="0" applyNumberFormat="1" applyFont="1" applyFill="1" applyBorder="1" applyAlignment="1">
      <alignment vertical="center" shrinkToFit="1"/>
    </xf>
    <xf numFmtId="0" fontId="13" fillId="39" borderId="0" xfId="0" applyFont="1" applyFill="1" applyAlignment="1">
      <alignment vertical="center"/>
    </xf>
    <xf numFmtId="0" fontId="13" fillId="40" borderId="0" xfId="0" applyFont="1" applyFill="1" applyAlignment="1">
      <alignment horizontal="left" vertical="center"/>
    </xf>
    <xf numFmtId="0" fontId="14" fillId="39" borderId="0" xfId="0" applyFont="1" applyFill="1" applyAlignment="1">
      <alignment horizontal="left" vertical="center"/>
    </xf>
    <xf numFmtId="0" fontId="65" fillId="41" borderId="68" xfId="0" applyFont="1" applyFill="1" applyBorder="1" applyAlignment="1">
      <alignment vertical="top" wrapText="1"/>
    </xf>
    <xf numFmtId="0" fontId="65" fillId="41" borderId="22" xfId="0" applyFont="1" applyFill="1" applyBorder="1" applyAlignment="1">
      <alignment vertical="top" wrapText="1"/>
    </xf>
    <xf numFmtId="0" fontId="65" fillId="41" borderId="69" xfId="0" applyFont="1" applyFill="1" applyBorder="1" applyAlignment="1">
      <alignment vertical="top" wrapText="1"/>
    </xf>
    <xf numFmtId="0" fontId="65" fillId="41" borderId="70" xfId="0" applyFont="1" applyFill="1" applyBorder="1" applyAlignment="1">
      <alignment vertical="top" wrapText="1"/>
    </xf>
    <xf numFmtId="0" fontId="65" fillId="41" borderId="0" xfId="0" applyFont="1" applyFill="1" applyBorder="1" applyAlignment="1">
      <alignment vertical="top" wrapText="1"/>
    </xf>
    <xf numFmtId="0" fontId="65" fillId="41" borderId="71" xfId="0" applyFont="1" applyFill="1" applyBorder="1" applyAlignment="1">
      <alignment vertical="top" wrapText="1"/>
    </xf>
    <xf numFmtId="0" fontId="65" fillId="41" borderId="72" xfId="0" applyFont="1" applyFill="1" applyBorder="1" applyAlignment="1">
      <alignment vertical="top" wrapText="1"/>
    </xf>
    <xf numFmtId="0" fontId="65" fillId="41" borderId="73" xfId="0" applyFont="1" applyFill="1" applyBorder="1" applyAlignment="1">
      <alignment vertical="top" wrapText="1"/>
    </xf>
    <xf numFmtId="0" fontId="65" fillId="41" borderId="74" xfId="0" applyFont="1" applyFill="1" applyBorder="1" applyAlignment="1">
      <alignment vertical="top" wrapText="1"/>
    </xf>
    <xf numFmtId="0" fontId="0" fillId="33" borderId="54" xfId="0" applyFont="1" applyFill="1" applyBorder="1" applyAlignment="1" applyProtection="1">
      <alignment horizontal="center" vertical="center"/>
      <protection locked="0"/>
    </xf>
    <xf numFmtId="0" fontId="0" fillId="33" borderId="75" xfId="0" applyFont="1" applyFill="1" applyBorder="1" applyAlignment="1" applyProtection="1">
      <alignment horizontal="center" vertical="center"/>
      <protection locked="0"/>
    </xf>
    <xf numFmtId="0" fontId="0" fillId="33" borderId="46" xfId="0" applyFont="1" applyFill="1" applyBorder="1" applyAlignment="1" applyProtection="1">
      <alignment horizontal="center" vertical="center"/>
      <protection locked="0"/>
    </xf>
    <xf numFmtId="0" fontId="0" fillId="33" borderId="76" xfId="0" applyFont="1" applyFill="1" applyBorder="1" applyAlignment="1" applyProtection="1">
      <alignment horizontal="center" vertical="center"/>
      <protection locked="0"/>
    </xf>
    <xf numFmtId="0" fontId="0" fillId="33" borderId="77" xfId="0" applyFont="1" applyFill="1" applyBorder="1" applyAlignment="1" applyProtection="1">
      <alignment horizontal="center" vertical="center"/>
      <protection locked="0"/>
    </xf>
    <xf numFmtId="0" fontId="0" fillId="0" borderId="3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5" borderId="77" xfId="0" applyFont="1" applyFill="1" applyBorder="1" applyAlignment="1">
      <alignment horizontal="center" vertical="center"/>
    </xf>
    <xf numFmtId="0" fontId="0" fillId="5" borderId="46" xfId="0" applyFont="1" applyFill="1" applyBorder="1" applyAlignment="1">
      <alignment horizontal="center" vertical="center"/>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30" borderId="81" xfId="0" applyNumberFormat="1" applyFont="1" applyFill="1" applyBorder="1" applyAlignment="1" applyProtection="1">
      <alignment horizontal="center" vertical="center"/>
      <protection locked="0"/>
    </xf>
    <xf numFmtId="0" fontId="0" fillId="30" borderId="82" xfId="0" applyNumberFormat="1" applyFont="1" applyFill="1" applyBorder="1" applyAlignment="1" applyProtection="1">
      <alignment horizontal="center" vertical="center"/>
      <protection locked="0"/>
    </xf>
    <xf numFmtId="0" fontId="0" fillId="0" borderId="48" xfId="0" applyFont="1" applyBorder="1" applyAlignment="1">
      <alignment horizontal="center" vertical="center" wrapText="1"/>
    </xf>
    <xf numFmtId="0" fontId="0" fillId="0" borderId="44" xfId="0" applyFont="1" applyBorder="1" applyAlignment="1">
      <alignment horizontal="center" vertical="center"/>
    </xf>
    <xf numFmtId="49" fontId="0" fillId="30" borderId="83" xfId="0" applyNumberFormat="1" applyFont="1" applyFill="1" applyBorder="1" applyAlignment="1" applyProtection="1">
      <alignment horizontal="center" vertical="center"/>
      <protection locked="0"/>
    </xf>
    <xf numFmtId="49" fontId="0" fillId="30" borderId="15" xfId="0" applyNumberFormat="1" applyFont="1" applyFill="1" applyBorder="1" applyAlignment="1" applyProtection="1">
      <alignment horizontal="center" vertical="center"/>
      <protection locked="0"/>
    </xf>
    <xf numFmtId="0" fontId="0" fillId="0" borderId="8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5" borderId="80" xfId="0" applyFont="1" applyFill="1" applyBorder="1" applyAlignment="1">
      <alignment horizontal="center" vertical="center"/>
    </xf>
    <xf numFmtId="0" fontId="0" fillId="5" borderId="48" xfId="0" applyFont="1" applyFill="1" applyBorder="1" applyAlignment="1">
      <alignment horizontal="center" vertical="center"/>
    </xf>
    <xf numFmtId="0" fontId="0" fillId="30" borderId="14" xfId="0" applyFont="1" applyFill="1" applyBorder="1" applyAlignment="1" applyProtection="1">
      <alignment horizontal="center" vertical="center" shrinkToFit="1"/>
      <protection locked="0"/>
    </xf>
    <xf numFmtId="0" fontId="0" fillId="30" borderId="14" xfId="0" applyFont="1" applyFill="1" applyBorder="1" applyAlignment="1" applyProtection="1">
      <alignment horizontal="center" vertical="center"/>
      <protection locked="0"/>
    </xf>
    <xf numFmtId="0" fontId="0" fillId="0" borderId="0" xfId="0" applyFont="1" applyAlignment="1">
      <alignment horizontal="center" vertical="center"/>
    </xf>
    <xf numFmtId="0" fontId="64" fillId="0" borderId="42" xfId="0" applyFont="1" applyBorder="1" applyAlignment="1">
      <alignment horizontal="center" vertical="center" wrapText="1"/>
    </xf>
    <xf numFmtId="0" fontId="64" fillId="0" borderId="43" xfId="0" applyFont="1" applyBorder="1" applyAlignment="1">
      <alignment horizontal="center" vertical="center"/>
    </xf>
    <xf numFmtId="0" fontId="89" fillId="0" borderId="84"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xf>
    <xf numFmtId="0" fontId="0" fillId="0" borderId="85" xfId="0" applyFont="1" applyFill="1" applyBorder="1" applyAlignment="1" applyProtection="1">
      <alignment horizontal="center" vertical="center"/>
      <protection/>
    </xf>
    <xf numFmtId="0" fontId="0" fillId="0" borderId="59" xfId="0" applyFont="1" applyFill="1" applyBorder="1" applyAlignment="1">
      <alignment horizontal="center" vertical="center" wrapText="1"/>
    </xf>
    <xf numFmtId="0" fontId="0" fillId="0" borderId="85" xfId="0" applyFont="1" applyFill="1" applyBorder="1" applyAlignment="1" applyProtection="1">
      <alignment horizontal="center" vertical="center" wrapText="1"/>
      <protection/>
    </xf>
    <xf numFmtId="0" fontId="0" fillId="0" borderId="86" xfId="0" applyFont="1" applyFill="1" applyBorder="1" applyAlignment="1" applyProtection="1">
      <alignment horizontal="center" vertical="center"/>
      <protection/>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64" fillId="5" borderId="46" xfId="0" applyFont="1" applyFill="1" applyBorder="1" applyAlignment="1">
      <alignment horizontal="center" vertical="center"/>
    </xf>
    <xf numFmtId="0" fontId="64" fillId="5" borderId="14"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wrapText="1"/>
    </xf>
    <xf numFmtId="0" fontId="0" fillId="0" borderId="41" xfId="0" applyFont="1" applyBorder="1" applyAlignment="1">
      <alignment horizontal="center" vertical="center"/>
    </xf>
    <xf numFmtId="49" fontId="0" fillId="30" borderId="81" xfId="0" applyNumberFormat="1" applyFont="1" applyFill="1" applyBorder="1" applyAlignment="1" applyProtection="1">
      <alignment horizontal="center" vertical="center"/>
      <protection locked="0"/>
    </xf>
    <xf numFmtId="49" fontId="0" fillId="30" borderId="87"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49" fontId="0" fillId="30" borderId="52" xfId="0" applyNumberFormat="1" applyFont="1" applyFill="1" applyBorder="1" applyAlignment="1" applyProtection="1">
      <alignment horizontal="left" vertical="center"/>
      <protection locked="0"/>
    </xf>
    <xf numFmtId="49" fontId="0" fillId="30" borderId="82" xfId="0" applyNumberFormat="1" applyFont="1" applyFill="1" applyBorder="1" applyAlignment="1" applyProtection="1">
      <alignment horizontal="left" vertical="center"/>
      <protection locked="0"/>
    </xf>
    <xf numFmtId="49" fontId="0" fillId="30" borderId="87" xfId="0" applyNumberFormat="1" applyFont="1" applyFill="1" applyBorder="1" applyAlignment="1" applyProtection="1">
      <alignment horizontal="left" vertical="center"/>
      <protection locked="0"/>
    </xf>
    <xf numFmtId="49" fontId="0" fillId="30" borderId="41" xfId="0" applyNumberFormat="1" applyFont="1" applyFill="1" applyBorder="1" applyAlignment="1" applyProtection="1">
      <alignment horizontal="left" vertical="center"/>
      <protection locked="0"/>
    </xf>
    <xf numFmtId="49" fontId="0" fillId="30" borderId="45" xfId="0" applyNumberFormat="1" applyFont="1" applyFill="1" applyBorder="1" applyAlignment="1" applyProtection="1">
      <alignment horizontal="left" vertical="center"/>
      <protection locked="0"/>
    </xf>
    <xf numFmtId="49" fontId="0" fillId="30" borderId="81" xfId="0" applyNumberFormat="1" applyFont="1" applyFill="1" applyBorder="1" applyAlignment="1" applyProtection="1">
      <alignment horizontal="left" vertical="center"/>
      <protection locked="0"/>
    </xf>
    <xf numFmtId="49" fontId="0" fillId="30" borderId="16" xfId="0" applyNumberFormat="1" applyFont="1" applyFill="1" applyBorder="1" applyAlignment="1" applyProtection="1">
      <alignment horizontal="left" vertical="center"/>
      <protection locked="0"/>
    </xf>
    <xf numFmtId="0" fontId="0" fillId="0" borderId="88" xfId="0" applyFont="1" applyBorder="1" applyAlignment="1">
      <alignment horizontal="center" vertical="center" wrapText="1"/>
    </xf>
    <xf numFmtId="0" fontId="0" fillId="0" borderId="42" xfId="0" applyFont="1" applyBorder="1" applyAlignment="1">
      <alignment horizontal="center" vertical="center" wrapText="1"/>
    </xf>
    <xf numFmtId="0" fontId="0" fillId="30" borderId="17" xfId="0" applyFont="1" applyFill="1" applyBorder="1" applyAlignment="1" applyProtection="1">
      <alignment horizontal="center" vertical="center" shrinkToFit="1"/>
      <protection locked="0"/>
    </xf>
    <xf numFmtId="0" fontId="0" fillId="30" borderId="46" xfId="0"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30" borderId="41" xfId="0" applyFont="1" applyFill="1" applyBorder="1" applyAlignment="1" applyProtection="1">
      <alignment horizontal="center" vertical="center" shrinkToFit="1"/>
      <protection locked="0"/>
    </xf>
    <xf numFmtId="0" fontId="0" fillId="30" borderId="41" xfId="0" applyFont="1" applyFill="1" applyBorder="1" applyAlignment="1" applyProtection="1">
      <alignment horizontal="center" vertical="center"/>
      <protection locked="0"/>
    </xf>
    <xf numFmtId="0" fontId="0" fillId="30" borderId="46" xfId="0" applyFont="1" applyFill="1" applyBorder="1" applyAlignment="1" applyProtection="1">
      <alignment horizontal="center" vertical="center" shrinkToFit="1"/>
      <protection locked="0"/>
    </xf>
    <xf numFmtId="0" fontId="90" fillId="0" borderId="84" xfId="0" applyFont="1" applyFill="1" applyBorder="1" applyAlignment="1">
      <alignment horizontal="center" vertical="center"/>
    </xf>
    <xf numFmtId="0" fontId="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867">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theme="0" tint="-0.24993999302387238"/>
        </patternFill>
      </fill>
    </dxf>
    <dxf>
      <fill>
        <patternFill>
          <bgColor rgb="FFFFCCFF"/>
        </patternFill>
      </fill>
    </dxf>
    <dxf>
      <fill>
        <patternFill>
          <bgColor rgb="FFCCFF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ill>
        <patternFill>
          <bgColor indexed="41"/>
        </patternFill>
      </fill>
    </dxf>
    <dxf>
      <fill>
        <patternFill>
          <bgColor rgb="FFFFCCFF"/>
        </patternFill>
      </fill>
    </dxf>
    <dxf>
      <fill>
        <patternFill>
          <bgColor theme="0" tint="-0.24993999302387238"/>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theme="0" tint="-0.24993999302387238"/>
        </patternFill>
      </fill>
    </dxf>
    <dxf>
      <font>
        <b/>
        <i val="0"/>
        <color rgb="FFFF0000"/>
      </font>
      <fill>
        <patternFill patternType="none">
          <bgColor indexed="65"/>
        </patternFill>
      </fill>
    </dxf>
    <dxf>
      <font>
        <color indexed="9"/>
      </font>
      <fill>
        <patternFill>
          <bgColor indexed="10"/>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ont>
        <color theme="0"/>
      </font>
      <fill>
        <patternFill>
          <bgColor rgb="FFCC0000"/>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CC0000"/>
        </patternFill>
      </fill>
    </dxf>
    <dxf>
      <fill>
        <patternFill>
          <bgColor indexed="10"/>
        </patternFill>
      </fill>
    </dxf>
    <dxf>
      <font>
        <color theme="0"/>
      </font>
      <fill>
        <patternFill>
          <bgColor rgb="FFCC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
      <font>
        <color theme="0"/>
      </font>
      <fill>
        <patternFill>
          <bgColor rgb="FFCC0000"/>
        </patternFill>
      </fill>
      <border/>
    </dxf>
    <dxf>
      <font>
        <color rgb="FFFFFFFF"/>
      </font>
      <fill>
        <patternFill>
          <bgColor rgb="FFDD0806"/>
        </patternFill>
      </fill>
      <border/>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F84"/>
  <sheetViews>
    <sheetView showGridLines="0" zoomScale="120" zoomScaleNormal="120" zoomScalePageLayoutView="0" workbookViewId="0" topLeftCell="A1">
      <selection activeCell="D4" sqref="D4"/>
    </sheetView>
  </sheetViews>
  <sheetFormatPr defaultColWidth="9.140625" defaultRowHeight="15"/>
  <cols>
    <col min="1" max="1" width="3.8515625" style="137" customWidth="1"/>
    <col min="2" max="3" width="4.421875" style="137" customWidth="1"/>
    <col min="4" max="4" width="97.7109375" style="137" customWidth="1"/>
    <col min="5" max="6" width="4.421875" style="137" customWidth="1"/>
    <col min="7" max="7" width="3.00390625" style="138" customWidth="1"/>
    <col min="8" max="16384" width="9.00390625" style="138" customWidth="1"/>
  </cols>
  <sheetData>
    <row r="1" spans="2:6" ht="21">
      <c r="B1" s="204" t="s">
        <v>248</v>
      </c>
      <c r="C1" s="204"/>
      <c r="D1" s="204"/>
      <c r="E1" s="204"/>
      <c r="F1" s="202"/>
    </row>
    <row r="2" spans="1:6" s="142" customFormat="1" ht="24">
      <c r="A2" s="139"/>
      <c r="B2" s="140"/>
      <c r="C2" s="140"/>
      <c r="D2" s="141" t="s">
        <v>249</v>
      </c>
      <c r="E2" s="140"/>
      <c r="F2" s="140"/>
    </row>
    <row r="3" spans="1:6" s="142" customFormat="1" ht="24">
      <c r="A3" s="139"/>
      <c r="B3" s="140"/>
      <c r="C3" s="140"/>
      <c r="D3" s="141" t="s">
        <v>250</v>
      </c>
      <c r="E3" s="140"/>
      <c r="F3" s="140"/>
    </row>
    <row r="4" spans="1:6" s="142" customFormat="1" ht="24">
      <c r="A4" s="139"/>
      <c r="B4" s="140"/>
      <c r="C4" s="140"/>
      <c r="D4" s="141" t="s">
        <v>341</v>
      </c>
      <c r="E4" s="140"/>
      <c r="F4" s="140"/>
    </row>
    <row r="5" spans="3:6" ht="15.75">
      <c r="C5" s="203" t="s">
        <v>251</v>
      </c>
      <c r="D5" s="203"/>
      <c r="E5" s="203"/>
      <c r="F5" s="143"/>
    </row>
    <row r="6" ht="15.75">
      <c r="D6" s="137" t="s">
        <v>86</v>
      </c>
    </row>
    <row r="7" ht="15.75">
      <c r="D7" s="137" t="s">
        <v>87</v>
      </c>
    </row>
    <row r="8" ht="15.75">
      <c r="D8" s="137" t="s">
        <v>252</v>
      </c>
    </row>
    <row r="9" spans="3:6" ht="15.75">
      <c r="C9" s="203" t="s">
        <v>253</v>
      </c>
      <c r="D9" s="203"/>
      <c r="E9" s="203"/>
      <c r="F9" s="143"/>
    </row>
    <row r="10" spans="1:6" s="142" customFormat="1" ht="15.75">
      <c r="A10" s="139"/>
      <c r="B10" s="139"/>
      <c r="C10" s="140"/>
      <c r="D10" s="144" t="s">
        <v>254</v>
      </c>
      <c r="E10" s="140"/>
      <c r="F10" s="143"/>
    </row>
    <row r="11" ht="15.75">
      <c r="D11" s="137" t="s">
        <v>255</v>
      </c>
    </row>
    <row r="12" ht="15.75">
      <c r="D12" s="145" t="s">
        <v>256</v>
      </c>
    </row>
    <row r="13" s="146" customFormat="1" ht="15.75">
      <c r="D13" s="146" t="s">
        <v>257</v>
      </c>
    </row>
    <row r="14" ht="15.75">
      <c r="D14" s="137" t="s">
        <v>258</v>
      </c>
    </row>
    <row r="15" s="146" customFormat="1" ht="15.75"/>
    <row r="16" s="146" customFormat="1" ht="15.75">
      <c r="C16" s="147" t="s">
        <v>259</v>
      </c>
    </row>
    <row r="17" ht="15.75">
      <c r="D17" s="148" t="s">
        <v>342</v>
      </c>
    </row>
    <row r="18" ht="15.75">
      <c r="D18" s="148" t="s">
        <v>260</v>
      </c>
    </row>
    <row r="19" ht="15.75">
      <c r="D19" s="148" t="s">
        <v>343</v>
      </c>
    </row>
    <row r="20" s="146" customFormat="1" ht="15.75">
      <c r="C20" s="147" t="s">
        <v>261</v>
      </c>
    </row>
    <row r="21" ht="15.75">
      <c r="D21" s="148" t="s">
        <v>262</v>
      </c>
    </row>
    <row r="22" ht="15.75">
      <c r="D22" s="148" t="s">
        <v>349</v>
      </c>
    </row>
    <row r="23" ht="15.75">
      <c r="D23" s="145" t="s">
        <v>263</v>
      </c>
    </row>
    <row r="24" ht="15.75">
      <c r="D24" s="148" t="s">
        <v>264</v>
      </c>
    </row>
    <row r="25" ht="15.75">
      <c r="D25" s="146" t="s">
        <v>265</v>
      </c>
    </row>
    <row r="26" ht="15.75">
      <c r="D26" s="145" t="s">
        <v>266</v>
      </c>
    </row>
    <row r="27" ht="15.75">
      <c r="D27" s="148" t="s">
        <v>267</v>
      </c>
    </row>
    <row r="28" ht="15.75">
      <c r="D28" s="146" t="s">
        <v>268</v>
      </c>
    </row>
    <row r="29" ht="15.75">
      <c r="D29" s="148" t="s">
        <v>294</v>
      </c>
    </row>
    <row r="30" ht="15.75">
      <c r="D30" s="146" t="s">
        <v>269</v>
      </c>
    </row>
    <row r="31" ht="15.75">
      <c r="D31" s="146" t="s">
        <v>270</v>
      </c>
    </row>
    <row r="32" s="146" customFormat="1" ht="15.75">
      <c r="D32" s="146" t="s">
        <v>271</v>
      </c>
    </row>
    <row r="33" ht="15.75">
      <c r="D33" s="148" t="s">
        <v>295</v>
      </c>
    </row>
    <row r="34" ht="15.75">
      <c r="D34" s="148" t="s">
        <v>294</v>
      </c>
    </row>
    <row r="35" ht="15.75">
      <c r="D35" s="148" t="s">
        <v>272</v>
      </c>
    </row>
    <row r="36" s="146" customFormat="1" ht="15.75">
      <c r="D36" s="146" t="s">
        <v>273</v>
      </c>
    </row>
    <row r="37" ht="15.75">
      <c r="D37" s="148" t="s">
        <v>274</v>
      </c>
    </row>
    <row r="38" ht="15.75">
      <c r="D38" s="148" t="s">
        <v>275</v>
      </c>
    </row>
    <row r="39" s="146" customFormat="1" ht="15.75">
      <c r="D39" s="146" t="s">
        <v>276</v>
      </c>
    </row>
    <row r="40" s="146" customFormat="1" ht="15.75">
      <c r="D40" s="146" t="s">
        <v>277</v>
      </c>
    </row>
    <row r="41" s="146" customFormat="1" ht="15.75">
      <c r="D41" s="146" t="s">
        <v>278</v>
      </c>
    </row>
    <row r="42" s="146" customFormat="1" ht="15.75">
      <c r="D42" s="146" t="s">
        <v>279</v>
      </c>
    </row>
    <row r="43" ht="15.75">
      <c r="D43" s="146" t="s">
        <v>296</v>
      </c>
    </row>
    <row r="44" ht="15.75">
      <c r="D44" s="146"/>
    </row>
    <row r="45" s="146" customFormat="1" ht="15.75">
      <c r="C45" s="147" t="s">
        <v>280</v>
      </c>
    </row>
    <row r="46" s="146" customFormat="1" ht="15.75">
      <c r="D46" s="146" t="s">
        <v>281</v>
      </c>
    </row>
    <row r="47" s="146" customFormat="1" ht="15.75">
      <c r="D47" s="146" t="s">
        <v>282</v>
      </c>
    </row>
    <row r="48" s="146" customFormat="1" ht="15.75">
      <c r="D48" s="146" t="s">
        <v>283</v>
      </c>
    </row>
    <row r="49" s="146" customFormat="1" ht="15.75">
      <c r="D49" s="146" t="s">
        <v>335</v>
      </c>
    </row>
    <row r="50" s="146" customFormat="1" ht="15.75">
      <c r="D50" s="146" t="s">
        <v>284</v>
      </c>
    </row>
    <row r="51" s="146" customFormat="1" ht="15.75">
      <c r="D51" s="146" t="s">
        <v>285</v>
      </c>
    </row>
    <row r="52" ht="15.75">
      <c r="D52" s="146" t="s">
        <v>268</v>
      </c>
    </row>
    <row r="53" ht="15.75">
      <c r="D53" s="148" t="s">
        <v>294</v>
      </c>
    </row>
    <row r="54" ht="15.75">
      <c r="D54" s="146" t="s">
        <v>269</v>
      </c>
    </row>
    <row r="55" s="146" customFormat="1" ht="15.75">
      <c r="D55" s="146" t="s">
        <v>286</v>
      </c>
    </row>
    <row r="56" ht="15.75">
      <c r="D56" s="148" t="s">
        <v>287</v>
      </c>
    </row>
    <row r="57" ht="15.75">
      <c r="D57" s="148" t="s">
        <v>288</v>
      </c>
    </row>
    <row r="58" ht="15.75">
      <c r="D58" s="148" t="s">
        <v>295</v>
      </c>
    </row>
    <row r="59" ht="15.75">
      <c r="D59" s="148" t="s">
        <v>294</v>
      </c>
    </row>
    <row r="60" ht="15.75">
      <c r="D60" s="148" t="s">
        <v>332</v>
      </c>
    </row>
    <row r="61" ht="15.75">
      <c r="D61" s="148" t="s">
        <v>333</v>
      </c>
    </row>
    <row r="62" ht="15.75">
      <c r="D62" s="146" t="s">
        <v>334</v>
      </c>
    </row>
    <row r="63" ht="15.75">
      <c r="D63" s="146"/>
    </row>
    <row r="64" spans="3:6" ht="15.75">
      <c r="C64" s="203" t="s">
        <v>289</v>
      </c>
      <c r="D64" s="203"/>
      <c r="E64" s="203"/>
      <c r="F64" s="143"/>
    </row>
    <row r="65" ht="15.75">
      <c r="D65" s="137" t="s">
        <v>185</v>
      </c>
    </row>
    <row r="66" ht="15.75">
      <c r="D66" s="137" t="s">
        <v>186</v>
      </c>
    </row>
    <row r="67" ht="15.75">
      <c r="D67" s="137" t="s">
        <v>187</v>
      </c>
    </row>
    <row r="68" ht="15.75">
      <c r="D68" s="148" t="s">
        <v>188</v>
      </c>
    </row>
    <row r="69" ht="15.75">
      <c r="D69" s="148" t="s">
        <v>290</v>
      </c>
    </row>
    <row r="70" ht="15.75">
      <c r="D70" s="137" t="s">
        <v>139</v>
      </c>
    </row>
    <row r="71" spans="3:4" ht="15.75">
      <c r="C71" s="137" t="s">
        <v>291</v>
      </c>
      <c r="D71" s="137" t="s">
        <v>140</v>
      </c>
    </row>
    <row r="72" ht="15.75">
      <c r="D72" s="137" t="s">
        <v>141</v>
      </c>
    </row>
    <row r="73" ht="15.75">
      <c r="D73" s="137" t="s">
        <v>142</v>
      </c>
    </row>
    <row r="74" ht="15.75">
      <c r="D74" s="137" t="s">
        <v>143</v>
      </c>
    </row>
    <row r="75" ht="15.75">
      <c r="D75" s="137" t="s">
        <v>144</v>
      </c>
    </row>
    <row r="76" ht="15.75">
      <c r="D76" s="137" t="s">
        <v>145</v>
      </c>
    </row>
    <row r="77" ht="15.75">
      <c r="D77" s="137" t="s">
        <v>292</v>
      </c>
    </row>
    <row r="78" ht="15.75">
      <c r="D78" s="137" t="s">
        <v>146</v>
      </c>
    </row>
    <row r="79" ht="15.75">
      <c r="D79" s="137" t="s">
        <v>147</v>
      </c>
    </row>
    <row r="80" ht="15.75">
      <c r="D80" s="137" t="s">
        <v>148</v>
      </c>
    </row>
    <row r="81" ht="15.75">
      <c r="D81" s="137" t="s">
        <v>149</v>
      </c>
    </row>
    <row r="82" ht="15.75">
      <c r="D82" s="137" t="s">
        <v>150</v>
      </c>
    </row>
    <row r="83" ht="15.75">
      <c r="D83" s="148" t="s">
        <v>293</v>
      </c>
    </row>
    <row r="84" ht="15.75">
      <c r="D84" s="137" t="s">
        <v>297</v>
      </c>
    </row>
  </sheetData>
  <sheetProtection/>
  <mergeCells count="4">
    <mergeCell ref="C64:E64"/>
    <mergeCell ref="B1:E1"/>
    <mergeCell ref="C5:E5"/>
    <mergeCell ref="C9:E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U156"/>
  <sheetViews>
    <sheetView showGridLines="0" tabSelected="1" zoomScale="90" zoomScaleNormal="90" zoomScalePageLayoutView="0" workbookViewId="0" topLeftCell="A1">
      <selection activeCell="B4" sqref="B4:C4"/>
    </sheetView>
  </sheetViews>
  <sheetFormatPr defaultColWidth="8.8515625" defaultRowHeight="15"/>
  <cols>
    <col min="1" max="1" width="3.140625" style="20" customWidth="1"/>
    <col min="2" max="2" width="7.421875" style="21" customWidth="1"/>
    <col min="3" max="3" width="8.57421875" style="21" customWidth="1"/>
    <col min="4" max="4" width="10.00390625" style="20" customWidth="1"/>
    <col min="5" max="5" width="16.8515625" style="20" customWidth="1"/>
    <col min="6" max="6" width="9.421875" style="21" customWidth="1"/>
    <col min="7" max="9" width="13.8515625" style="21" customWidth="1"/>
    <col min="10" max="10" width="3.140625" style="20" customWidth="1"/>
    <col min="11" max="11" width="14.421875" style="20" customWidth="1"/>
    <col min="12" max="16" width="8.00390625" style="21" customWidth="1"/>
    <col min="17" max="17" width="8.00390625" style="153" customWidth="1"/>
    <col min="18" max="18" width="8.57421875" style="153" customWidth="1"/>
    <col min="19" max="19" width="8.57421875" style="21" customWidth="1"/>
    <col min="20" max="20" width="15.57421875" style="21" hidden="1" customWidth="1"/>
    <col min="21" max="21" width="4.00390625" style="20" hidden="1" customWidth="1"/>
    <col min="22" max="22" width="5.57421875" style="21" hidden="1" customWidth="1"/>
    <col min="23" max="23" width="4.00390625" style="20" hidden="1" customWidth="1"/>
    <col min="24" max="25" width="14.8515625" style="20" hidden="1" customWidth="1"/>
    <col min="26" max="26" width="15.28125" style="20" hidden="1" customWidth="1"/>
    <col min="27" max="27" width="18.140625" style="20" hidden="1" customWidth="1"/>
    <col min="28" max="29" width="15.57421875" style="20" hidden="1" customWidth="1"/>
    <col min="30" max="35" width="12.421875" style="20" hidden="1" customWidth="1"/>
    <col min="36" max="36" width="3.421875" style="21" hidden="1" customWidth="1"/>
    <col min="37" max="39" width="7.421875" style="22" hidden="1" customWidth="1"/>
    <col min="40" max="41" width="16.28125" style="22" hidden="1" customWidth="1"/>
    <col min="42" max="43" width="3.7109375" style="22" hidden="1" customWidth="1"/>
    <col min="44" max="45" width="3.8515625" style="20" hidden="1" customWidth="1"/>
    <col min="46" max="47" width="6.00390625" style="20" hidden="1" customWidth="1"/>
    <col min="48" max="49" width="8.8515625" style="20" hidden="1" customWidth="1"/>
    <col min="50" max="51" width="0" style="20" hidden="1" customWidth="1"/>
    <col min="52" max="16384" width="8.8515625" style="20" customWidth="1"/>
  </cols>
  <sheetData>
    <row r="1" spans="2:36" ht="25.5" customHeight="1" thickBot="1">
      <c r="B1" s="242" t="s">
        <v>356</v>
      </c>
      <c r="C1" s="242"/>
      <c r="D1" s="242"/>
      <c r="E1" s="242"/>
      <c r="F1" s="242"/>
      <c r="G1" s="239" t="s">
        <v>6</v>
      </c>
      <c r="H1" s="239"/>
      <c r="I1" s="239"/>
      <c r="K1" s="64"/>
      <c r="L1" s="64"/>
      <c r="M1" s="64"/>
      <c r="N1" s="64"/>
      <c r="O1" s="64"/>
      <c r="P1" s="64"/>
      <c r="Q1" s="64"/>
      <c r="R1" s="64"/>
      <c r="S1" s="64"/>
      <c r="T1" s="64"/>
      <c r="U1" s="64"/>
      <c r="V1" s="64"/>
      <c r="W1" s="64"/>
      <c r="AJ1" s="64"/>
    </row>
    <row r="2" spans="11:36" ht="6.75" customHeight="1" thickBot="1" thickTop="1">
      <c r="K2" s="64"/>
      <c r="L2" s="64"/>
      <c r="M2" s="64"/>
      <c r="N2" s="64"/>
      <c r="O2" s="64"/>
      <c r="P2" s="64"/>
      <c r="Q2" s="64"/>
      <c r="R2" s="64"/>
      <c r="S2" s="64"/>
      <c r="T2" s="64"/>
      <c r="U2" s="64"/>
      <c r="V2" s="64"/>
      <c r="W2" s="64"/>
      <c r="AJ2" s="64"/>
    </row>
    <row r="3" spans="2:36" ht="27" customHeight="1">
      <c r="B3" s="219" t="s">
        <v>183</v>
      </c>
      <c r="C3" s="220"/>
      <c r="D3" s="243" t="s">
        <v>241</v>
      </c>
      <c r="E3" s="244"/>
      <c r="F3" s="245" t="s">
        <v>245</v>
      </c>
      <c r="G3" s="220"/>
      <c r="H3" s="246" t="s">
        <v>246</v>
      </c>
      <c r="I3" s="247"/>
      <c r="K3" s="205" t="s">
        <v>344</v>
      </c>
      <c r="L3" s="206"/>
      <c r="M3" s="206"/>
      <c r="N3" s="206"/>
      <c r="O3" s="206"/>
      <c r="P3" s="206"/>
      <c r="Q3" s="206"/>
      <c r="R3" s="206"/>
      <c r="S3" s="207"/>
      <c r="T3" s="65"/>
      <c r="U3" s="65"/>
      <c r="V3" s="65"/>
      <c r="W3" s="65"/>
      <c r="AJ3" s="65"/>
    </row>
    <row r="4" spans="2:36" ht="27" customHeight="1">
      <c r="B4" s="231"/>
      <c r="C4" s="232"/>
      <c r="D4" s="233">
        <f>IF(F4="","",F4)</f>
      </c>
      <c r="E4" s="234"/>
      <c r="F4" s="227"/>
      <c r="G4" s="228"/>
      <c r="H4" s="256"/>
      <c r="I4" s="257"/>
      <c r="K4" s="208"/>
      <c r="L4" s="209"/>
      <c r="M4" s="209"/>
      <c r="N4" s="209"/>
      <c r="O4" s="209"/>
      <c r="P4" s="209"/>
      <c r="Q4" s="209"/>
      <c r="R4" s="209"/>
      <c r="S4" s="210"/>
      <c r="T4" s="64"/>
      <c r="U4" s="64"/>
      <c r="V4" s="64"/>
      <c r="W4" s="65"/>
      <c r="AJ4" s="64"/>
    </row>
    <row r="5" spans="2:36" ht="27" customHeight="1">
      <c r="B5" s="229" t="s">
        <v>63</v>
      </c>
      <c r="C5" s="67" t="s">
        <v>64</v>
      </c>
      <c r="D5" s="266"/>
      <c r="E5" s="267"/>
      <c r="F5" s="135" t="s">
        <v>243</v>
      </c>
      <c r="G5" s="261"/>
      <c r="H5" s="262"/>
      <c r="I5" s="263"/>
      <c r="K5" s="208"/>
      <c r="L5" s="209"/>
      <c r="M5" s="209"/>
      <c r="N5" s="209"/>
      <c r="O5" s="209"/>
      <c r="P5" s="209"/>
      <c r="Q5" s="209"/>
      <c r="R5" s="209"/>
      <c r="S5" s="210"/>
      <c r="T5" s="64"/>
      <c r="U5" s="64"/>
      <c r="V5" s="64"/>
      <c r="W5" s="65"/>
      <c r="AJ5" s="64"/>
    </row>
    <row r="6" spans="2:36" ht="27" customHeight="1" thickBot="1">
      <c r="B6" s="230"/>
      <c r="C6" s="68" t="s">
        <v>184</v>
      </c>
      <c r="D6" s="264"/>
      <c r="E6" s="264"/>
      <c r="F6" s="264"/>
      <c r="G6" s="264"/>
      <c r="H6" s="264"/>
      <c r="I6" s="265"/>
      <c r="K6" s="211"/>
      <c r="L6" s="212"/>
      <c r="M6" s="212"/>
      <c r="N6" s="212"/>
      <c r="O6" s="212"/>
      <c r="P6" s="212"/>
      <c r="Q6" s="212"/>
      <c r="R6" s="212"/>
      <c r="S6" s="213"/>
      <c r="T6" s="64"/>
      <c r="U6" s="64"/>
      <c r="V6" s="64"/>
      <c r="W6" s="65"/>
      <c r="AJ6" s="64"/>
    </row>
    <row r="7" spans="2:36" ht="27" customHeight="1" thickBot="1">
      <c r="B7" s="23" t="s">
        <v>0</v>
      </c>
      <c r="C7" s="69"/>
      <c r="D7" s="70"/>
      <c r="E7" s="70"/>
      <c r="F7" s="69"/>
      <c r="G7" s="71"/>
      <c r="H7" s="71"/>
      <c r="I7" s="71"/>
      <c r="K7" s="72"/>
      <c r="L7" s="72"/>
      <c r="M7" s="72"/>
      <c r="N7" s="72"/>
      <c r="O7" s="72"/>
      <c r="P7" s="66"/>
      <c r="Q7" s="66"/>
      <c r="R7" s="64"/>
      <c r="S7" s="66"/>
      <c r="T7" s="66"/>
      <c r="U7" s="66"/>
      <c r="V7" s="66"/>
      <c r="W7" s="73"/>
      <c r="AJ7" s="66"/>
    </row>
    <row r="8" spans="2:36" ht="27" customHeight="1">
      <c r="B8" s="240" t="s">
        <v>3</v>
      </c>
      <c r="C8" s="241"/>
      <c r="D8" s="74"/>
      <c r="E8" s="2" t="s">
        <v>357</v>
      </c>
      <c r="G8" s="75" t="s">
        <v>4</v>
      </c>
      <c r="H8" s="76" t="s">
        <v>326</v>
      </c>
      <c r="I8" s="77" t="s">
        <v>5</v>
      </c>
      <c r="K8" s="72"/>
      <c r="L8" s="72"/>
      <c r="M8" s="72"/>
      <c r="N8" s="72"/>
      <c r="O8" s="72"/>
      <c r="P8" s="66"/>
      <c r="Q8" s="66"/>
      <c r="R8" s="64"/>
      <c r="S8" s="66"/>
      <c r="T8" s="66"/>
      <c r="U8" s="78"/>
      <c r="V8" s="66"/>
      <c r="W8" s="22"/>
      <c r="X8" s="22"/>
      <c r="Y8" s="22"/>
      <c r="Z8" s="22"/>
      <c r="AA8" s="22"/>
      <c r="AJ8" s="78"/>
    </row>
    <row r="9" spans="2:36" ht="27" customHeight="1" thickBot="1">
      <c r="B9" s="79">
        <f>SUM(A15+A35+A55+A75+A95)</f>
        <v>0</v>
      </c>
      <c r="C9" s="80">
        <f>SUM(A16+A36+A56+A76+A96)</f>
        <v>0</v>
      </c>
      <c r="D9" s="74"/>
      <c r="E9" s="81">
        <v>700</v>
      </c>
      <c r="G9" s="82">
        <f>IF(E9="",0,B9*E9)</f>
        <v>0</v>
      </c>
      <c r="H9" s="83">
        <f>IF('リレー申込票'!I6="",0,'リレー申込票'!I6)</f>
        <v>0</v>
      </c>
      <c r="I9" s="84">
        <f>SUM(G9+H9)</f>
        <v>0</v>
      </c>
      <c r="K9" s="72"/>
      <c r="L9" s="72"/>
      <c r="M9" s="72"/>
      <c r="N9" s="72"/>
      <c r="O9" s="72"/>
      <c r="P9" s="66"/>
      <c r="Q9" s="66"/>
      <c r="R9" s="66"/>
      <c r="S9" s="66"/>
      <c r="T9" s="66"/>
      <c r="U9" s="85"/>
      <c r="V9" s="66"/>
      <c r="W9" s="85"/>
      <c r="X9" s="22"/>
      <c r="Y9" s="22"/>
      <c r="Z9" s="22"/>
      <c r="AA9" s="22"/>
      <c r="AJ9" s="78"/>
    </row>
    <row r="10" spans="2:36" ht="6.75" customHeight="1" thickBot="1">
      <c r="B10" s="23"/>
      <c r="G10" s="23"/>
      <c r="L10" s="19" t="s">
        <v>229</v>
      </c>
      <c r="M10" s="19" t="s">
        <v>230</v>
      </c>
      <c r="N10" s="19" t="s">
        <v>231</v>
      </c>
      <c r="O10" s="19" t="s">
        <v>232</v>
      </c>
      <c r="P10" s="19" t="s">
        <v>233</v>
      </c>
      <c r="Q10" s="19"/>
      <c r="R10" s="19"/>
      <c r="S10" s="19" t="s">
        <v>234</v>
      </c>
      <c r="U10" s="85"/>
      <c r="W10" s="85"/>
      <c r="X10" s="22"/>
      <c r="Y10" s="22"/>
      <c r="Z10" s="22"/>
      <c r="AA10" s="22"/>
      <c r="AJ10" s="78"/>
    </row>
    <row r="11" spans="2:36" ht="26.25" customHeight="1" thickBot="1">
      <c r="B11" s="253" t="s">
        <v>65</v>
      </c>
      <c r="C11" s="254" t="s">
        <v>66</v>
      </c>
      <c r="D11" s="248" t="s">
        <v>7</v>
      </c>
      <c r="E11" s="86" t="s">
        <v>64</v>
      </c>
      <c r="F11" s="221" t="s">
        <v>67</v>
      </c>
      <c r="G11" s="248" t="s">
        <v>1</v>
      </c>
      <c r="H11" s="248"/>
      <c r="I11" s="249"/>
      <c r="K11" s="87" t="s">
        <v>68</v>
      </c>
      <c r="M11" s="88"/>
      <c r="N11" s="71"/>
      <c r="O11" s="71"/>
      <c r="T11" s="22"/>
      <c r="U11" s="89"/>
      <c r="V11" s="22"/>
      <c r="W11" s="85"/>
      <c r="X11" s="22"/>
      <c r="Y11" s="22"/>
      <c r="Z11" s="22"/>
      <c r="AA11" s="22"/>
      <c r="AJ11" s="22"/>
    </row>
    <row r="12" spans="2:36" ht="26.25" customHeight="1" thickBot="1">
      <c r="B12" s="230"/>
      <c r="C12" s="255"/>
      <c r="D12" s="255"/>
      <c r="E12" s="90" t="s">
        <v>244</v>
      </c>
      <c r="F12" s="222"/>
      <c r="G12" s="258" t="s">
        <v>2</v>
      </c>
      <c r="H12" s="259"/>
      <c r="I12" s="260"/>
      <c r="K12" s="149" t="s">
        <v>298</v>
      </c>
      <c r="L12" s="18" t="s">
        <v>303</v>
      </c>
      <c r="M12" s="91" t="s">
        <v>304</v>
      </c>
      <c r="N12" s="92" t="s">
        <v>202</v>
      </c>
      <c r="O12" s="93" t="s">
        <v>203</v>
      </c>
      <c r="P12" s="18" t="s">
        <v>305</v>
      </c>
      <c r="Q12" s="155" t="s">
        <v>306</v>
      </c>
      <c r="R12" s="154" t="s">
        <v>313</v>
      </c>
      <c r="S12" s="94" t="s">
        <v>314</v>
      </c>
      <c r="T12" s="85"/>
      <c r="V12" s="85"/>
      <c r="Z12" s="22"/>
      <c r="AA12" s="22"/>
      <c r="AJ12" s="22"/>
    </row>
    <row r="13" spans="2:47" ht="26.25" customHeight="1">
      <c r="B13" s="235" t="s">
        <v>69</v>
      </c>
      <c r="C13" s="250" t="s">
        <v>200</v>
      </c>
      <c r="D13" s="224">
        <v>1234</v>
      </c>
      <c r="E13" s="96" t="s">
        <v>206</v>
      </c>
      <c r="F13" s="223">
        <v>2</v>
      </c>
      <c r="G13" s="97" t="s">
        <v>8</v>
      </c>
      <c r="H13" s="98"/>
      <c r="I13" s="99"/>
      <c r="K13" s="100" t="s">
        <v>214</v>
      </c>
      <c r="L13" s="102" t="s">
        <v>316</v>
      </c>
      <c r="M13" s="102" t="s">
        <v>316</v>
      </c>
      <c r="N13" s="102" t="s">
        <v>316</v>
      </c>
      <c r="O13" s="102" t="s">
        <v>316</v>
      </c>
      <c r="P13" s="101" t="s">
        <v>189</v>
      </c>
      <c r="Q13" s="101" t="s">
        <v>189</v>
      </c>
      <c r="R13" s="102" t="s">
        <v>315</v>
      </c>
      <c r="S13" s="110" t="s">
        <v>315</v>
      </c>
      <c r="T13" s="85"/>
      <c r="V13" s="85"/>
      <c r="Z13" s="22"/>
      <c r="AA13" s="22"/>
      <c r="AB13" s="22"/>
      <c r="AC13" s="22"/>
      <c r="AD13" s="22"/>
      <c r="AE13" s="22"/>
      <c r="AF13" s="22"/>
      <c r="AG13" s="22"/>
      <c r="AH13" s="22"/>
      <c r="AI13" s="22"/>
      <c r="AJ13" s="22"/>
      <c r="AR13" s="22"/>
      <c r="AS13" s="22"/>
      <c r="AT13" s="104">
        <f>$B$4&amp;C15&amp;G15</f>
      </c>
      <c r="AU13" s="105">
        <f>$B$4&amp;C15&amp;H15</f>
      </c>
    </row>
    <row r="14" spans="2:47" ht="26.25" customHeight="1">
      <c r="B14" s="236"/>
      <c r="C14" s="251"/>
      <c r="D14" s="252"/>
      <c r="E14" s="106" t="s">
        <v>207</v>
      </c>
      <c r="F14" s="224"/>
      <c r="G14" s="107">
        <v>10129</v>
      </c>
      <c r="H14" s="108"/>
      <c r="I14" s="109"/>
      <c r="K14" s="100" t="s">
        <v>215</v>
      </c>
      <c r="L14" s="102" t="s">
        <v>316</v>
      </c>
      <c r="M14" s="102" t="s">
        <v>316</v>
      </c>
      <c r="N14" s="102" t="s">
        <v>316</v>
      </c>
      <c r="O14" s="102" t="s">
        <v>316</v>
      </c>
      <c r="P14" s="101" t="s">
        <v>189</v>
      </c>
      <c r="Q14" s="101" t="s">
        <v>189</v>
      </c>
      <c r="R14" s="101" t="s">
        <v>189</v>
      </c>
      <c r="S14" s="103" t="s">
        <v>189</v>
      </c>
      <c r="T14" s="85"/>
      <c r="V14" s="85"/>
      <c r="Z14" s="22"/>
      <c r="AA14" s="22"/>
      <c r="AI14" s="22"/>
      <c r="AJ14" s="22"/>
      <c r="AR14" s="22"/>
      <c r="AS14" s="22"/>
      <c r="AT14" s="111"/>
      <c r="AU14" s="112"/>
    </row>
    <row r="15" spans="1:47" ht="27" customHeight="1">
      <c r="A15" s="113">
        <f>COUNTA(E15,E17,E19,E21,E23,E25,E27,E29,E31,E33)</f>
        <v>0</v>
      </c>
      <c r="B15" s="225">
        <f>IF(AQ15&lt;1,1,"ﾅﾝﾊﾞｰｶｰﾄﾞが重複しています")</f>
        <v>1</v>
      </c>
      <c r="C15" s="237"/>
      <c r="D15" s="238"/>
      <c r="E15" s="114"/>
      <c r="F15" s="214"/>
      <c r="G15" s="152"/>
      <c r="H15" s="152"/>
      <c r="I15" s="115"/>
      <c r="J15" s="194"/>
      <c r="K15" s="100" t="s">
        <v>216</v>
      </c>
      <c r="L15" s="102" t="s">
        <v>316</v>
      </c>
      <c r="M15" s="102" t="s">
        <v>316</v>
      </c>
      <c r="N15" s="101" t="s">
        <v>189</v>
      </c>
      <c r="O15" s="101" t="s">
        <v>189</v>
      </c>
      <c r="P15" s="101" t="s">
        <v>189</v>
      </c>
      <c r="Q15" s="101" t="s">
        <v>189</v>
      </c>
      <c r="R15" s="101" t="s">
        <v>189</v>
      </c>
      <c r="S15" s="103" t="s">
        <v>189</v>
      </c>
      <c r="T15" s="85"/>
      <c r="V15" s="85"/>
      <c r="Z15" s="22"/>
      <c r="AA15" s="22"/>
      <c r="AI15" s="22"/>
      <c r="AJ15" s="22"/>
      <c r="AK15" s="116">
        <f>IF(D15="","",C15&amp;D15)</f>
      </c>
      <c r="AL15" s="116">
        <f>IF(AK15="",1,AK15)</f>
        <v>1</v>
      </c>
      <c r="AM15" s="116">
        <f>IF(ISERROR(VLOOKUP(AL15,$AK$13:AK14,1,FALSE)),0,VLOOKUP(AL15,$AK$13:AK14,1,FALSE))</f>
        <v>0</v>
      </c>
      <c r="AN15" s="116">
        <f>IF(E15="","",D15&amp;E15)</f>
      </c>
      <c r="AO15" s="116">
        <f>IF(AN15="",1,AN15)</f>
        <v>1</v>
      </c>
      <c r="AP15" s="117">
        <f>IF(ISERROR(VLOOKUP(AO15,$AN$13:AN14,1,FALSE)),0,VLOOKUP(AO15,$AN$13:AN14,1,FALSE))</f>
        <v>0</v>
      </c>
      <c r="AQ15" s="117">
        <f>IF(AL15=AM15,1,0)-AP16</f>
        <v>0</v>
      </c>
      <c r="AR15" s="22"/>
      <c r="AS15" s="22"/>
      <c r="AT15" s="104">
        <f>$B$4&amp;C17&amp;G17</f>
      </c>
      <c r="AU15" s="105">
        <f>$B$4&amp;C17&amp;H17</f>
      </c>
    </row>
    <row r="16" spans="1:47" ht="27" customHeight="1">
      <c r="A16" s="118">
        <f>COUNTA(G15:I15,G17:I17,G19:I19,G21:I21,G23:I23,G25:I25,G27:I27,G29:I29,G31:I31,G33:I33)</f>
        <v>0</v>
      </c>
      <c r="B16" s="226"/>
      <c r="C16" s="237"/>
      <c r="D16" s="238"/>
      <c r="E16" s="114"/>
      <c r="F16" s="216"/>
      <c r="G16" s="152"/>
      <c r="H16" s="195"/>
      <c r="I16" s="115"/>
      <c r="J16" s="138"/>
      <c r="K16" s="100" t="s">
        <v>190</v>
      </c>
      <c r="L16" s="102" t="s">
        <v>316</v>
      </c>
      <c r="M16" s="101" t="s">
        <v>189</v>
      </c>
      <c r="N16" s="102" t="s">
        <v>316</v>
      </c>
      <c r="O16" s="102" t="s">
        <v>316</v>
      </c>
      <c r="P16" s="101" t="s">
        <v>189</v>
      </c>
      <c r="Q16" s="101" t="s">
        <v>189</v>
      </c>
      <c r="R16" s="101" t="s">
        <v>189</v>
      </c>
      <c r="S16" s="103" t="s">
        <v>189</v>
      </c>
      <c r="T16" s="85"/>
      <c r="V16" s="85"/>
      <c r="Z16" s="22"/>
      <c r="AA16" s="22"/>
      <c r="AI16" s="22"/>
      <c r="AJ16" s="22"/>
      <c r="AK16" s="119"/>
      <c r="AL16" s="120"/>
      <c r="AM16" s="120"/>
      <c r="AN16" s="120"/>
      <c r="AO16" s="120"/>
      <c r="AP16" s="117">
        <f>IF(AO15=AP15,1,0)</f>
        <v>0</v>
      </c>
      <c r="AQ16" s="117"/>
      <c r="AR16" s="22"/>
      <c r="AS16" s="22"/>
      <c r="AT16" s="111"/>
      <c r="AU16" s="112"/>
    </row>
    <row r="17" spans="2:47" ht="27" customHeight="1">
      <c r="B17" s="225">
        <f>IF(AQ17&lt;1,2,"ﾅﾝﾊﾞｰｶｰﾄﾞが重複しています")</f>
        <v>2</v>
      </c>
      <c r="C17" s="237"/>
      <c r="D17" s="238"/>
      <c r="E17" s="114"/>
      <c r="F17" s="214"/>
      <c r="G17" s="156"/>
      <c r="H17" s="156"/>
      <c r="I17" s="115"/>
      <c r="J17" s="194"/>
      <c r="K17" s="100" t="s">
        <v>217</v>
      </c>
      <c r="L17" s="101" t="s">
        <v>189</v>
      </c>
      <c r="M17" s="101" t="s">
        <v>189</v>
      </c>
      <c r="N17" s="101" t="s">
        <v>189</v>
      </c>
      <c r="O17" s="101" t="s">
        <v>189</v>
      </c>
      <c r="P17" s="102" t="s">
        <v>316</v>
      </c>
      <c r="Q17" s="102" t="s">
        <v>316</v>
      </c>
      <c r="R17" s="101" t="s">
        <v>189</v>
      </c>
      <c r="S17" s="103" t="s">
        <v>189</v>
      </c>
      <c r="T17" s="85"/>
      <c r="V17" s="85"/>
      <c r="Z17" s="22"/>
      <c r="AA17" s="22"/>
      <c r="AI17" s="22"/>
      <c r="AJ17" s="22"/>
      <c r="AK17" s="116">
        <f>IF(D17="","",C17&amp;D17)</f>
      </c>
      <c r="AL17" s="116">
        <f>IF(AK17="",1,AK17)</f>
        <v>1</v>
      </c>
      <c r="AM17" s="116">
        <f>IF(ISERROR(VLOOKUP(AL17,$AK$13:AK16,1,FALSE)),0,VLOOKUP(AL17,$AK$13:AK16,1,FALSE))</f>
        <v>0</v>
      </c>
      <c r="AN17" s="116">
        <f>IF(E17="","",D17&amp;E17)</f>
      </c>
      <c r="AO17" s="116">
        <f>IF(AN17="",1,AN17)</f>
        <v>1</v>
      </c>
      <c r="AP17" s="117">
        <f>IF(ISERROR(VLOOKUP(AO17,$AN$13:AN16,1,FALSE)),0,VLOOKUP(AO17,$AN$13:AN16,1,FALSE))</f>
        <v>0</v>
      </c>
      <c r="AQ17" s="117">
        <f>IF(AL17=AM17,1,0)-AP18</f>
        <v>0</v>
      </c>
      <c r="AS17" s="22"/>
      <c r="AT17" s="104">
        <f>$B$4&amp;C19&amp;G19</f>
      </c>
      <c r="AU17" s="105">
        <f>$B$4&amp;C19&amp;H19</f>
      </c>
    </row>
    <row r="18" spans="2:47" ht="27" customHeight="1">
      <c r="B18" s="226"/>
      <c r="C18" s="237"/>
      <c r="D18" s="238"/>
      <c r="E18" s="114"/>
      <c r="F18" s="216"/>
      <c r="G18" s="156"/>
      <c r="H18" s="195"/>
      <c r="I18" s="115"/>
      <c r="J18" s="138"/>
      <c r="K18" s="100" t="s">
        <v>204</v>
      </c>
      <c r="L18" s="102" t="s">
        <v>316</v>
      </c>
      <c r="M18" s="101" t="s">
        <v>189</v>
      </c>
      <c r="N18" s="102" t="s">
        <v>316</v>
      </c>
      <c r="O18" s="102" t="s">
        <v>316</v>
      </c>
      <c r="P18" s="101" t="s">
        <v>189</v>
      </c>
      <c r="Q18" s="101" t="s">
        <v>189</v>
      </c>
      <c r="R18" s="101" t="s">
        <v>189</v>
      </c>
      <c r="S18" s="103" t="s">
        <v>189</v>
      </c>
      <c r="T18" s="85"/>
      <c r="U18" s="95"/>
      <c r="V18" s="85"/>
      <c r="W18" s="85"/>
      <c r="X18" s="22"/>
      <c r="Y18" s="22"/>
      <c r="Z18" s="22"/>
      <c r="AA18" s="22"/>
      <c r="AI18" s="22"/>
      <c r="AJ18" s="22"/>
      <c r="AK18" s="119"/>
      <c r="AL18" s="120"/>
      <c r="AM18" s="120"/>
      <c r="AN18" s="120"/>
      <c r="AO18" s="120"/>
      <c r="AP18" s="117">
        <f>IF(AO17=AP17,1,0)</f>
        <v>0</v>
      </c>
      <c r="AQ18" s="117"/>
      <c r="AS18" s="22"/>
      <c r="AT18" s="111"/>
      <c r="AU18" s="112"/>
    </row>
    <row r="19" spans="2:47" ht="27" customHeight="1">
      <c r="B19" s="225">
        <f>IF(AQ19&lt;1,3,"ﾅﾝﾊﾞｰｶｰﾄﾞが重複しています")</f>
        <v>3</v>
      </c>
      <c r="C19" s="237"/>
      <c r="D19" s="238"/>
      <c r="E19" s="114"/>
      <c r="F19" s="214"/>
      <c r="G19" s="156"/>
      <c r="H19" s="156"/>
      <c r="I19" s="115"/>
      <c r="J19" s="194"/>
      <c r="K19" s="100" t="s">
        <v>218</v>
      </c>
      <c r="L19" s="101" t="s">
        <v>189</v>
      </c>
      <c r="M19" s="102" t="s">
        <v>316</v>
      </c>
      <c r="N19" s="102" t="s">
        <v>316</v>
      </c>
      <c r="O19" s="102" t="s">
        <v>316</v>
      </c>
      <c r="P19" s="101" t="s">
        <v>189</v>
      </c>
      <c r="Q19" s="101" t="s">
        <v>189</v>
      </c>
      <c r="R19" s="101" t="s">
        <v>189</v>
      </c>
      <c r="S19" s="103" t="s">
        <v>189</v>
      </c>
      <c r="T19" s="85"/>
      <c r="U19" s="95"/>
      <c r="V19" s="85"/>
      <c r="W19" s="85"/>
      <c r="X19" s="22"/>
      <c r="Y19" s="22"/>
      <c r="Z19" s="22"/>
      <c r="AA19" s="22"/>
      <c r="AI19" s="22"/>
      <c r="AJ19" s="22"/>
      <c r="AK19" s="116">
        <f>IF(D19="","",C19&amp;D19)</f>
      </c>
      <c r="AL19" s="116">
        <f>IF(AK19="",1,AK19)</f>
        <v>1</v>
      </c>
      <c r="AM19" s="116">
        <f>IF(ISERROR(VLOOKUP(AL19,$AK$13:AK18,1,FALSE)),0,VLOOKUP(AL19,$AK$13:AK18,1,FALSE))</f>
        <v>0</v>
      </c>
      <c r="AN19" s="116">
        <f>IF(E19="","",D19&amp;E19)</f>
      </c>
      <c r="AO19" s="116">
        <f>IF(AN19="",1,AN19)</f>
        <v>1</v>
      </c>
      <c r="AP19" s="117">
        <f>IF(ISERROR(VLOOKUP(AO19,$AN$13:AN18,1,FALSE)),0,VLOOKUP(AO19,$AN$13:AN18,1,FALSE))</f>
        <v>0</v>
      </c>
      <c r="AQ19" s="117">
        <f>IF(AL19=AM19,1,0)-AP20</f>
        <v>0</v>
      </c>
      <c r="AT19" s="104">
        <f>$B$4&amp;C21&amp;G21</f>
      </c>
      <c r="AU19" s="105">
        <f>$B$4&amp;C21&amp;H21</f>
      </c>
    </row>
    <row r="20" spans="2:47" ht="27" customHeight="1">
      <c r="B20" s="226"/>
      <c r="C20" s="237"/>
      <c r="D20" s="238"/>
      <c r="E20" s="114"/>
      <c r="F20" s="216"/>
      <c r="G20" s="156"/>
      <c r="H20" s="195"/>
      <c r="I20" s="115"/>
      <c r="J20" s="138"/>
      <c r="K20" s="100" t="s">
        <v>208</v>
      </c>
      <c r="L20" s="102" t="s">
        <v>316</v>
      </c>
      <c r="M20" s="101" t="s">
        <v>189</v>
      </c>
      <c r="N20" s="101" t="s">
        <v>189</v>
      </c>
      <c r="O20" s="101" t="s">
        <v>189</v>
      </c>
      <c r="P20" s="101" t="s">
        <v>189</v>
      </c>
      <c r="Q20" s="101" t="s">
        <v>189</v>
      </c>
      <c r="R20" s="101" t="s">
        <v>189</v>
      </c>
      <c r="S20" s="103" t="s">
        <v>189</v>
      </c>
      <c r="T20" s="85"/>
      <c r="U20" s="95" t="s">
        <v>350</v>
      </c>
      <c r="V20" s="85" t="s">
        <v>351</v>
      </c>
      <c r="W20" s="85"/>
      <c r="X20" s="22" t="s">
        <v>299</v>
      </c>
      <c r="Y20" s="22" t="s">
        <v>300</v>
      </c>
      <c r="Z20" s="22" t="s">
        <v>200</v>
      </c>
      <c r="AA20" s="22" t="s">
        <v>201</v>
      </c>
      <c r="AB20" s="22" t="s">
        <v>345</v>
      </c>
      <c r="AC20" s="22" t="s">
        <v>346</v>
      </c>
      <c r="AD20" s="22" t="s">
        <v>307</v>
      </c>
      <c r="AE20" s="22" t="s">
        <v>308</v>
      </c>
      <c r="AF20" s="22" t="s">
        <v>309</v>
      </c>
      <c r="AG20" s="22" t="s">
        <v>310</v>
      </c>
      <c r="AH20" s="22" t="s">
        <v>311</v>
      </c>
      <c r="AI20" s="22" t="s">
        <v>312</v>
      </c>
      <c r="AJ20" s="22"/>
      <c r="AK20" s="120"/>
      <c r="AL20" s="120"/>
      <c r="AM20" s="120"/>
      <c r="AN20" s="120"/>
      <c r="AO20" s="120"/>
      <c r="AP20" s="117">
        <f>IF(AO19=AP19,1,0)</f>
        <v>0</v>
      </c>
      <c r="AQ20" s="117"/>
      <c r="AT20" s="111"/>
      <c r="AU20" s="112"/>
    </row>
    <row r="21" spans="2:47" ht="27" customHeight="1">
      <c r="B21" s="225">
        <f>IF(AQ21&lt;1,4,"ﾅﾝﾊﾞｰｶｰﾄﾞが重複しています")</f>
        <v>4</v>
      </c>
      <c r="C21" s="237"/>
      <c r="D21" s="238"/>
      <c r="E21" s="114"/>
      <c r="F21" s="214"/>
      <c r="G21" s="156"/>
      <c r="H21" s="156"/>
      <c r="I21" s="115"/>
      <c r="J21" s="194"/>
      <c r="K21" s="100" t="s">
        <v>227</v>
      </c>
      <c r="L21" s="101" t="s">
        <v>189</v>
      </c>
      <c r="M21" s="101" t="s">
        <v>189</v>
      </c>
      <c r="N21" s="101" t="s">
        <v>189</v>
      </c>
      <c r="O21" s="102" t="s">
        <v>316</v>
      </c>
      <c r="P21" s="101" t="s">
        <v>189</v>
      </c>
      <c r="Q21" s="101" t="s">
        <v>189</v>
      </c>
      <c r="R21" s="101" t="s">
        <v>189</v>
      </c>
      <c r="S21" s="103" t="s">
        <v>189</v>
      </c>
      <c r="T21" s="85"/>
      <c r="U21" s="22" t="s">
        <v>75</v>
      </c>
      <c r="V21" s="95">
        <v>1</v>
      </c>
      <c r="W21" s="85"/>
      <c r="X21" s="22" t="s">
        <v>219</v>
      </c>
      <c r="Y21" s="22" t="s">
        <v>219</v>
      </c>
      <c r="Z21" s="22" t="s">
        <v>338</v>
      </c>
      <c r="AA21" s="22" t="s">
        <v>338</v>
      </c>
      <c r="AB21" s="22" t="s">
        <v>247</v>
      </c>
      <c r="AC21" s="22" t="s">
        <v>247</v>
      </c>
      <c r="AD21" s="22" t="s">
        <v>347</v>
      </c>
      <c r="AE21" s="22" t="s">
        <v>194</v>
      </c>
      <c r="AF21" s="22" t="s">
        <v>194</v>
      </c>
      <c r="AG21" s="22" t="s">
        <v>194</v>
      </c>
      <c r="AH21" s="22" t="s">
        <v>194</v>
      </c>
      <c r="AI21" s="22" t="s">
        <v>194</v>
      </c>
      <c r="AJ21" s="22"/>
      <c r="AK21" s="116">
        <f>IF(D21="","",C21&amp;D21)</f>
      </c>
      <c r="AL21" s="116">
        <f>IF(AK21="",1,AK21)</f>
        <v>1</v>
      </c>
      <c r="AM21" s="116">
        <f>IF(ISERROR(VLOOKUP(AL21,$AK$13:AK20,1,FALSE)),0,VLOOKUP(AL21,$AK$13:AK20,1,FALSE))</f>
        <v>0</v>
      </c>
      <c r="AN21" s="116">
        <f>IF(E21="","",D21&amp;E21)</f>
      </c>
      <c r="AO21" s="116">
        <f>IF(AN21="",1,AN21)</f>
        <v>1</v>
      </c>
      <c r="AP21" s="117">
        <f>IF(ISERROR(VLOOKUP(AO21,$AN$13:AN20,1,FALSE)),0,VLOOKUP(AO21,$AN$13:AN20,1,FALSE))</f>
        <v>0</v>
      </c>
      <c r="AQ21" s="117">
        <f>IF(AL21=AM21,1,0)-AP22</f>
        <v>0</v>
      </c>
      <c r="AT21" s="104">
        <f>$B$4&amp;C23&amp;G23</f>
      </c>
      <c r="AU21" s="105">
        <f>$B$4&amp;C23&amp;H23</f>
      </c>
    </row>
    <row r="22" spans="2:47" ht="27" customHeight="1">
      <c r="B22" s="226"/>
      <c r="C22" s="237"/>
      <c r="D22" s="238"/>
      <c r="E22" s="114"/>
      <c r="F22" s="216"/>
      <c r="G22" s="156"/>
      <c r="H22" s="195"/>
      <c r="I22" s="115"/>
      <c r="J22" s="138"/>
      <c r="K22" s="100" t="s">
        <v>228</v>
      </c>
      <c r="L22" s="101" t="s">
        <v>189</v>
      </c>
      <c r="M22" s="101" t="s">
        <v>189</v>
      </c>
      <c r="N22" s="102" t="s">
        <v>316</v>
      </c>
      <c r="O22" s="101" t="s">
        <v>189</v>
      </c>
      <c r="P22" s="101" t="s">
        <v>189</v>
      </c>
      <c r="Q22" s="101" t="s">
        <v>189</v>
      </c>
      <c r="R22" s="101" t="s">
        <v>189</v>
      </c>
      <c r="S22" s="103" t="s">
        <v>189</v>
      </c>
      <c r="T22" s="85"/>
      <c r="U22" s="22" t="s">
        <v>192</v>
      </c>
      <c r="V22" s="95">
        <v>2</v>
      </c>
      <c r="W22" s="85"/>
      <c r="X22" s="22" t="s">
        <v>224</v>
      </c>
      <c r="Y22" s="22" t="s">
        <v>224</v>
      </c>
      <c r="Z22" s="22" t="s">
        <v>339</v>
      </c>
      <c r="AA22" s="22" t="s">
        <v>339</v>
      </c>
      <c r="AB22" s="20" t="s">
        <v>195</v>
      </c>
      <c r="AC22" s="20" t="s">
        <v>195</v>
      </c>
      <c r="AJ22" s="22"/>
      <c r="AK22" s="120"/>
      <c r="AL22" s="120"/>
      <c r="AM22" s="120"/>
      <c r="AN22" s="120"/>
      <c r="AO22" s="120"/>
      <c r="AP22" s="117">
        <f>IF(AO21=AP21,1,0)</f>
        <v>0</v>
      </c>
      <c r="AQ22" s="117"/>
      <c r="AT22" s="111"/>
      <c r="AU22" s="112"/>
    </row>
    <row r="23" spans="2:47" ht="27" customHeight="1">
      <c r="B23" s="225">
        <f>IF(AQ23&lt;1,5,"ﾅﾝﾊﾞｰｶｰﾄﾞが重複しています")</f>
        <v>5</v>
      </c>
      <c r="C23" s="237"/>
      <c r="D23" s="238"/>
      <c r="E23" s="114"/>
      <c r="F23" s="214"/>
      <c r="G23" s="156"/>
      <c r="H23" s="156"/>
      <c r="I23" s="115"/>
      <c r="J23" s="194"/>
      <c r="K23" s="100" t="s">
        <v>195</v>
      </c>
      <c r="L23" s="102" t="s">
        <v>316</v>
      </c>
      <c r="M23" s="102" t="s">
        <v>316</v>
      </c>
      <c r="N23" s="102" t="s">
        <v>316</v>
      </c>
      <c r="O23" s="102" t="s">
        <v>316</v>
      </c>
      <c r="P23" s="102" t="s">
        <v>316</v>
      </c>
      <c r="Q23" s="102" t="s">
        <v>316</v>
      </c>
      <c r="R23" s="101" t="s">
        <v>189</v>
      </c>
      <c r="S23" s="103" t="s">
        <v>189</v>
      </c>
      <c r="T23" s="85"/>
      <c r="U23" s="22" t="s">
        <v>193</v>
      </c>
      <c r="V23" s="95">
        <v>3</v>
      </c>
      <c r="W23" s="85"/>
      <c r="X23" s="22" t="s">
        <v>220</v>
      </c>
      <c r="Y23" s="22" t="s">
        <v>220</v>
      </c>
      <c r="Z23" s="22" t="s">
        <v>340</v>
      </c>
      <c r="AA23" s="22" t="s">
        <v>340</v>
      </c>
      <c r="AB23" s="20" t="s">
        <v>191</v>
      </c>
      <c r="AC23" s="20" t="s">
        <v>191</v>
      </c>
      <c r="AJ23" s="20"/>
      <c r="AK23" s="116">
        <f>IF(D23="","",C23&amp;D23)</f>
      </c>
      <c r="AL23" s="116">
        <f>IF(AK23="",1,AK23)</f>
        <v>1</v>
      </c>
      <c r="AM23" s="116">
        <f>IF(ISERROR(VLOOKUP(AL23,$AK$13:AK22,1,FALSE)),0,VLOOKUP(AL23,$AK$13:AK22,1,FALSE))</f>
        <v>0</v>
      </c>
      <c r="AN23" s="116">
        <f>IF(E23="","",D23&amp;E23)</f>
      </c>
      <c r="AO23" s="116">
        <f>IF(AN23="",1,AN23)</f>
        <v>1</v>
      </c>
      <c r="AP23" s="117">
        <f>IF(ISERROR(VLOOKUP(AO23,$AN$13:AN22,1,FALSE)),0,VLOOKUP(AO23,$AN$13:AN22,1,FALSE))</f>
        <v>0</v>
      </c>
      <c r="AQ23" s="117">
        <f>IF(AL23=AM23,1,0)-AP24</f>
        <v>0</v>
      </c>
      <c r="AT23" s="104">
        <f>$B$4&amp;C25&amp;G25</f>
      </c>
      <c r="AU23" s="105">
        <f>$B$4&amp;C25&amp;H25</f>
      </c>
    </row>
    <row r="24" spans="2:47" ht="27" customHeight="1">
      <c r="B24" s="226"/>
      <c r="C24" s="237"/>
      <c r="D24" s="238"/>
      <c r="E24" s="114"/>
      <c r="F24" s="216"/>
      <c r="G24" s="156"/>
      <c r="H24" s="195"/>
      <c r="I24" s="115"/>
      <c r="J24" s="138"/>
      <c r="K24" s="100" t="s">
        <v>209</v>
      </c>
      <c r="L24" s="102" t="s">
        <v>316</v>
      </c>
      <c r="M24" s="102" t="s">
        <v>316</v>
      </c>
      <c r="N24" s="102" t="s">
        <v>316</v>
      </c>
      <c r="O24" s="102" t="s">
        <v>316</v>
      </c>
      <c r="P24" s="102" t="s">
        <v>316</v>
      </c>
      <c r="Q24" s="102" t="s">
        <v>316</v>
      </c>
      <c r="R24" s="101" t="s">
        <v>189</v>
      </c>
      <c r="S24" s="103" t="s">
        <v>189</v>
      </c>
      <c r="T24" s="85"/>
      <c r="U24" s="22" t="s">
        <v>213</v>
      </c>
      <c r="V24" s="95">
        <v>4</v>
      </c>
      <c r="W24" s="31"/>
      <c r="X24" s="22" t="s">
        <v>221</v>
      </c>
      <c r="Y24" s="20" t="s">
        <v>225</v>
      </c>
      <c r="Z24" s="22" t="s">
        <v>224</v>
      </c>
      <c r="AA24" s="22" t="s">
        <v>224</v>
      </c>
      <c r="AB24" s="22" t="s">
        <v>354</v>
      </c>
      <c r="AC24" s="22" t="s">
        <v>354</v>
      </c>
      <c r="AD24" s="22"/>
      <c r="AE24" s="22"/>
      <c r="AF24" s="22"/>
      <c r="AG24" s="22"/>
      <c r="AH24" s="22"/>
      <c r="AI24" s="22"/>
      <c r="AJ24" s="20"/>
      <c r="AK24" s="120"/>
      <c r="AL24" s="120"/>
      <c r="AM24" s="120"/>
      <c r="AN24" s="120"/>
      <c r="AO24" s="120"/>
      <c r="AP24" s="117">
        <f>IF(AO23=AP23,1,0)</f>
        <v>0</v>
      </c>
      <c r="AQ24" s="117"/>
      <c r="AT24" s="111"/>
      <c r="AU24" s="112"/>
    </row>
    <row r="25" spans="2:47" ht="27" customHeight="1">
      <c r="B25" s="225">
        <f>IF(AQ25&lt;1,6,"ﾅﾝﾊﾞｰｶｰﾄﾞが重複しています")</f>
        <v>6</v>
      </c>
      <c r="C25" s="237"/>
      <c r="D25" s="238"/>
      <c r="E25" s="114"/>
      <c r="F25" s="214"/>
      <c r="G25" s="156"/>
      <c r="H25" s="156"/>
      <c r="I25" s="115"/>
      <c r="J25" s="194"/>
      <c r="K25" s="100" t="s">
        <v>301</v>
      </c>
      <c r="L25" s="102" t="s">
        <v>316</v>
      </c>
      <c r="M25" s="101" t="s">
        <v>189</v>
      </c>
      <c r="N25" s="101" t="s">
        <v>189</v>
      </c>
      <c r="O25" s="101" t="s">
        <v>189</v>
      </c>
      <c r="P25" s="101" t="s">
        <v>189</v>
      </c>
      <c r="Q25" s="101" t="s">
        <v>189</v>
      </c>
      <c r="R25" s="101" t="s">
        <v>189</v>
      </c>
      <c r="S25" s="103" t="s">
        <v>189</v>
      </c>
      <c r="T25" s="20"/>
      <c r="U25" s="22"/>
      <c r="V25" s="95">
        <v>5</v>
      </c>
      <c r="X25" s="20" t="s">
        <v>210</v>
      </c>
      <c r="Y25" s="20" t="s">
        <v>222</v>
      </c>
      <c r="Z25" s="22" t="s">
        <v>221</v>
      </c>
      <c r="AA25" s="22" t="s">
        <v>221</v>
      </c>
      <c r="AJ25" s="20"/>
      <c r="AK25" s="116">
        <f>IF(D25="","",C25&amp;D25)</f>
      </c>
      <c r="AL25" s="116">
        <f>IF(AK25="",1,AK25)</f>
        <v>1</v>
      </c>
      <c r="AM25" s="116">
        <f>IF(ISERROR(VLOOKUP(AL25,$AK$13:AK24,1,FALSE)),0,VLOOKUP(AL25,$AK$13:AK24,1,FALSE))</f>
        <v>0</v>
      </c>
      <c r="AN25" s="116">
        <f>IF(E25="","",D25&amp;E25)</f>
      </c>
      <c r="AO25" s="116">
        <f>IF(AN25="",1,AN25)</f>
        <v>1</v>
      </c>
      <c r="AP25" s="117">
        <f>IF(ISERROR(VLOOKUP(AO25,$AN$13:AN24,1,FALSE)),0,VLOOKUP(AO25,$AN$13:AN24,1,FALSE))</f>
        <v>0</v>
      </c>
      <c r="AQ25" s="117">
        <f>IF(AL25=AM25,1,0)-AP26</f>
        <v>0</v>
      </c>
      <c r="AT25" s="104">
        <f>$B$4&amp;C27&amp;G27</f>
      </c>
      <c r="AU25" s="105">
        <f>$B$4&amp;C27&amp;H27</f>
      </c>
    </row>
    <row r="26" spans="2:47" ht="27" customHeight="1">
      <c r="B26" s="226"/>
      <c r="C26" s="237"/>
      <c r="D26" s="238"/>
      <c r="E26" s="114"/>
      <c r="F26" s="216"/>
      <c r="G26" s="156"/>
      <c r="H26" s="195"/>
      <c r="I26" s="115"/>
      <c r="J26" s="138"/>
      <c r="K26" s="100" t="s">
        <v>196</v>
      </c>
      <c r="L26" s="101" t="s">
        <v>189</v>
      </c>
      <c r="M26" s="101" t="s">
        <v>189</v>
      </c>
      <c r="N26" s="102" t="s">
        <v>316</v>
      </c>
      <c r="O26" s="101" t="s">
        <v>189</v>
      </c>
      <c r="P26" s="101" t="s">
        <v>189</v>
      </c>
      <c r="Q26" s="101" t="s">
        <v>189</v>
      </c>
      <c r="R26" s="101" t="s">
        <v>189</v>
      </c>
      <c r="S26" s="103" t="s">
        <v>189</v>
      </c>
      <c r="T26" s="20"/>
      <c r="U26" s="22"/>
      <c r="V26" s="95">
        <v>6</v>
      </c>
      <c r="X26" s="20" t="s">
        <v>211</v>
      </c>
      <c r="Y26" s="20" t="s">
        <v>223</v>
      </c>
      <c r="Z26" s="20" t="s">
        <v>210</v>
      </c>
      <c r="AA26" s="20" t="s">
        <v>210</v>
      </c>
      <c r="AC26" s="22"/>
      <c r="AD26" s="22"/>
      <c r="AF26" s="22"/>
      <c r="AG26" s="22"/>
      <c r="AH26" s="22"/>
      <c r="AJ26" s="20"/>
      <c r="AK26" s="120"/>
      <c r="AL26" s="120"/>
      <c r="AM26" s="120"/>
      <c r="AN26" s="120"/>
      <c r="AO26" s="120"/>
      <c r="AP26" s="117">
        <f>IF(AO25=AP25,1,0)</f>
        <v>0</v>
      </c>
      <c r="AQ26" s="117"/>
      <c r="AT26" s="111"/>
      <c r="AU26" s="112"/>
    </row>
    <row r="27" spans="2:47" ht="27" customHeight="1">
      <c r="B27" s="225">
        <f>IF(AQ27&lt;1,7,"ﾅﾝﾊﾞｰｶｰﾄﾞが重複しています")</f>
        <v>7</v>
      </c>
      <c r="C27" s="237"/>
      <c r="D27" s="238"/>
      <c r="E27" s="114"/>
      <c r="F27" s="214"/>
      <c r="G27" s="156"/>
      <c r="H27" s="156"/>
      <c r="I27" s="115"/>
      <c r="J27" s="194"/>
      <c r="K27" s="100" t="s">
        <v>302</v>
      </c>
      <c r="L27" s="101" t="s">
        <v>189</v>
      </c>
      <c r="M27" s="102" t="s">
        <v>316</v>
      </c>
      <c r="N27" s="101" t="s">
        <v>189</v>
      </c>
      <c r="O27" s="101" t="s">
        <v>189</v>
      </c>
      <c r="P27" s="101" t="s">
        <v>189</v>
      </c>
      <c r="Q27" s="101" t="s">
        <v>189</v>
      </c>
      <c r="R27" s="101" t="s">
        <v>189</v>
      </c>
      <c r="S27" s="103" t="s">
        <v>189</v>
      </c>
      <c r="T27" s="20"/>
      <c r="U27" s="21"/>
      <c r="V27" s="20"/>
      <c r="X27" s="20" t="s">
        <v>222</v>
      </c>
      <c r="Y27" s="20" t="s">
        <v>337</v>
      </c>
      <c r="Z27" s="20" t="s">
        <v>218</v>
      </c>
      <c r="AA27" s="20" t="s">
        <v>225</v>
      </c>
      <c r="AJ27" s="20"/>
      <c r="AK27" s="116">
        <f>IF(D27="","",C27&amp;D27)</f>
      </c>
      <c r="AL27" s="116">
        <f>IF(AK27="",1,AK27)</f>
        <v>1</v>
      </c>
      <c r="AM27" s="116">
        <f>IF(ISERROR(VLOOKUP(AL27,$AK$13:AK26,1,FALSE)),0,VLOOKUP(AL27,$AK$13:AK26,1,FALSE))</f>
        <v>0</v>
      </c>
      <c r="AN27" s="116">
        <f>IF(E27="","",D27&amp;E27)</f>
      </c>
      <c r="AO27" s="116">
        <f>IF(AN27="",1,AN27)</f>
        <v>1</v>
      </c>
      <c r="AP27" s="117">
        <f>IF(ISERROR(VLOOKUP(AO27,$AN$13:AN26,1,FALSE)),0,VLOOKUP(AO27,$AN$13:AN26,1,FALSE))</f>
        <v>0</v>
      </c>
      <c r="AQ27" s="117">
        <f>IF(AL27=AM27,1,0)-AP28</f>
        <v>0</v>
      </c>
      <c r="AT27" s="104">
        <f>$B$4&amp;C29&amp;G29</f>
      </c>
      <c r="AU27" s="105">
        <f>$B$4&amp;C29&amp;H29</f>
      </c>
    </row>
    <row r="28" spans="2:47" ht="27" customHeight="1">
      <c r="B28" s="226"/>
      <c r="C28" s="237"/>
      <c r="D28" s="238"/>
      <c r="E28" s="114"/>
      <c r="F28" s="216"/>
      <c r="G28" s="156"/>
      <c r="H28" s="195"/>
      <c r="I28" s="115"/>
      <c r="J28" s="138"/>
      <c r="K28" s="100" t="s">
        <v>205</v>
      </c>
      <c r="L28" s="101" t="s">
        <v>189</v>
      </c>
      <c r="M28" s="101" t="s">
        <v>189</v>
      </c>
      <c r="N28" s="101" t="s">
        <v>189</v>
      </c>
      <c r="O28" s="102" t="s">
        <v>316</v>
      </c>
      <c r="P28" s="101" t="s">
        <v>189</v>
      </c>
      <c r="Q28" s="101" t="s">
        <v>189</v>
      </c>
      <c r="R28" s="101" t="s">
        <v>189</v>
      </c>
      <c r="S28" s="103" t="s">
        <v>189</v>
      </c>
      <c r="T28" s="20"/>
      <c r="U28" s="21"/>
      <c r="V28" s="20"/>
      <c r="X28" s="20" t="s">
        <v>223</v>
      </c>
      <c r="Y28" s="20" t="s">
        <v>226</v>
      </c>
      <c r="Z28" s="20" t="s">
        <v>228</v>
      </c>
      <c r="AA28" s="20" t="s">
        <v>227</v>
      </c>
      <c r="AJ28" s="20"/>
      <c r="AK28" s="120"/>
      <c r="AL28" s="120"/>
      <c r="AM28" s="120"/>
      <c r="AN28" s="120"/>
      <c r="AO28" s="120"/>
      <c r="AP28" s="117">
        <f>IF(AO27=AP27,1,0)</f>
        <v>0</v>
      </c>
      <c r="AQ28" s="117"/>
      <c r="AT28" s="111"/>
      <c r="AU28" s="112"/>
    </row>
    <row r="29" spans="2:47" ht="27" customHeight="1">
      <c r="B29" s="225">
        <f>IF(AQ29&lt;1,8,"ﾅﾝﾊﾞｰｶｰﾄﾞが重複しています")</f>
        <v>8</v>
      </c>
      <c r="C29" s="237"/>
      <c r="D29" s="238"/>
      <c r="E29" s="114"/>
      <c r="F29" s="214"/>
      <c r="G29" s="156"/>
      <c r="H29" s="156"/>
      <c r="I29" s="115"/>
      <c r="J29" s="194"/>
      <c r="K29" s="100" t="s">
        <v>198</v>
      </c>
      <c r="L29" s="102" t="s">
        <v>316</v>
      </c>
      <c r="M29" s="101" t="s">
        <v>189</v>
      </c>
      <c r="N29" s="101" t="s">
        <v>189</v>
      </c>
      <c r="O29" s="101" t="s">
        <v>189</v>
      </c>
      <c r="P29" s="101" t="s">
        <v>189</v>
      </c>
      <c r="Q29" s="101" t="s">
        <v>189</v>
      </c>
      <c r="R29" s="101" t="s">
        <v>189</v>
      </c>
      <c r="S29" s="103" t="s">
        <v>189</v>
      </c>
      <c r="T29" s="20"/>
      <c r="U29" s="21"/>
      <c r="V29" s="20"/>
      <c r="X29" s="20" t="s">
        <v>336</v>
      </c>
      <c r="Z29" s="20" t="s">
        <v>195</v>
      </c>
      <c r="AA29" s="20" t="s">
        <v>195</v>
      </c>
      <c r="AJ29" s="20"/>
      <c r="AK29" s="116">
        <f>IF(D29="","",C29&amp;D29)</f>
      </c>
      <c r="AL29" s="116">
        <f>IF(AK29="",1,AK29)</f>
        <v>1</v>
      </c>
      <c r="AM29" s="116">
        <f>IF(ISERROR(VLOOKUP(AL29,$AK$13:AK28,1,FALSE)),0,VLOOKUP(AL29,$AK$13:AK28,1,FALSE))</f>
        <v>0</v>
      </c>
      <c r="AN29" s="116">
        <f>IF(E29="","",D29&amp;E29)</f>
      </c>
      <c r="AO29" s="116">
        <f>IF(AN29="",1,AN29)</f>
        <v>1</v>
      </c>
      <c r="AP29" s="117">
        <f>IF(ISERROR(VLOOKUP(AO29,$AN$13:AN28,1,FALSE)),0,VLOOKUP(AO29,$AN$13:AN28,1,FALSE))</f>
        <v>0</v>
      </c>
      <c r="AQ29" s="117">
        <f>IF(AL29=AM29,1,0)-AP30</f>
        <v>0</v>
      </c>
      <c r="AT29" s="104">
        <f>$B$4&amp;C31&amp;G31</f>
      </c>
      <c r="AU29" s="105">
        <f>$B$4&amp;C31&amp;H31</f>
      </c>
    </row>
    <row r="30" spans="2:47" ht="27" customHeight="1">
      <c r="B30" s="226"/>
      <c r="C30" s="237"/>
      <c r="D30" s="238"/>
      <c r="E30" s="114"/>
      <c r="F30" s="216"/>
      <c r="G30" s="156"/>
      <c r="H30" s="195"/>
      <c r="I30" s="115"/>
      <c r="J30" s="138"/>
      <c r="K30" s="100" t="s">
        <v>197</v>
      </c>
      <c r="L30" s="101" t="s">
        <v>189</v>
      </c>
      <c r="M30" s="102" t="s">
        <v>316</v>
      </c>
      <c r="N30" s="101" t="s">
        <v>189</v>
      </c>
      <c r="O30" s="101" t="s">
        <v>189</v>
      </c>
      <c r="P30" s="101" t="s">
        <v>189</v>
      </c>
      <c r="Q30" s="101" t="s">
        <v>189</v>
      </c>
      <c r="R30" s="101" t="s">
        <v>189</v>
      </c>
      <c r="S30" s="103" t="s">
        <v>189</v>
      </c>
      <c r="T30" s="20"/>
      <c r="U30" s="21"/>
      <c r="V30" s="20"/>
      <c r="X30" s="20" t="s">
        <v>212</v>
      </c>
      <c r="Z30" s="20" t="s">
        <v>191</v>
      </c>
      <c r="AA30" s="20" t="s">
        <v>191</v>
      </c>
      <c r="AJ30" s="20"/>
      <c r="AK30" s="120"/>
      <c r="AL30" s="120"/>
      <c r="AM30" s="120"/>
      <c r="AN30" s="120"/>
      <c r="AO30" s="120"/>
      <c r="AP30" s="117">
        <f>IF(AO29=AP29,1,0)</f>
        <v>0</v>
      </c>
      <c r="AQ30" s="117"/>
      <c r="AT30" s="111"/>
      <c r="AU30" s="112"/>
    </row>
    <row r="31" spans="2:47" ht="27" customHeight="1">
      <c r="B31" s="225">
        <f>IF(AQ31&lt;1,9,"ﾅﾝﾊﾞｰｶｰﾄﾞが重複しています")</f>
        <v>9</v>
      </c>
      <c r="C31" s="237"/>
      <c r="D31" s="238"/>
      <c r="E31" s="114"/>
      <c r="F31" s="214"/>
      <c r="G31" s="156"/>
      <c r="H31" s="156"/>
      <c r="I31" s="115"/>
      <c r="J31" s="194"/>
      <c r="K31" s="200" t="s">
        <v>352</v>
      </c>
      <c r="L31" s="101" t="s">
        <v>189</v>
      </c>
      <c r="M31" s="101" t="s">
        <v>189</v>
      </c>
      <c r="N31" s="102" t="s">
        <v>316</v>
      </c>
      <c r="O31" s="102" t="s">
        <v>316</v>
      </c>
      <c r="P31" s="101" t="s">
        <v>189</v>
      </c>
      <c r="Q31" s="101" t="s">
        <v>189</v>
      </c>
      <c r="R31" s="101" t="s">
        <v>189</v>
      </c>
      <c r="S31" s="103" t="s">
        <v>189</v>
      </c>
      <c r="T31" s="20"/>
      <c r="U31" s="21"/>
      <c r="V31" s="20"/>
      <c r="Z31" s="20" t="s">
        <v>196</v>
      </c>
      <c r="AA31" s="20" t="s">
        <v>205</v>
      </c>
      <c r="AJ31" s="20"/>
      <c r="AK31" s="116">
        <f>IF(D31="","",C31&amp;D31)</f>
      </c>
      <c r="AL31" s="116">
        <f>IF(AK31="",1,AK31)</f>
        <v>1</v>
      </c>
      <c r="AM31" s="116">
        <f>IF(ISERROR(VLOOKUP(AL31,$AK$13:AK30,1,FALSE)),0,VLOOKUP(AL31,$AK$13:AK30,1,FALSE))</f>
        <v>0</v>
      </c>
      <c r="AN31" s="116">
        <f>IF(E31="","",D31&amp;E31)</f>
      </c>
      <c r="AO31" s="116">
        <f>IF(AN31="",1,AN31)</f>
        <v>1</v>
      </c>
      <c r="AP31" s="117">
        <f>IF(ISERROR(VLOOKUP(AO31,$AN$13:AN30,1,FALSE)),0,VLOOKUP(AO31,$AN$13:AN30,1,FALSE))</f>
        <v>0</v>
      </c>
      <c r="AQ31" s="117">
        <f>IF(AL31=AM31,1,0)-AP32</f>
        <v>0</v>
      </c>
      <c r="AT31" s="104">
        <f>$B$4&amp;C33&amp;G33</f>
      </c>
      <c r="AU31" s="123">
        <f>$B$4&amp;C33&amp;H33</f>
      </c>
    </row>
    <row r="32" spans="2:47" ht="27" customHeight="1" thickBot="1">
      <c r="B32" s="226"/>
      <c r="C32" s="237"/>
      <c r="D32" s="238"/>
      <c r="E32" s="114"/>
      <c r="F32" s="216"/>
      <c r="G32" s="156"/>
      <c r="H32" s="195"/>
      <c r="I32" s="115"/>
      <c r="J32" s="138"/>
      <c r="K32" s="201" t="s">
        <v>353</v>
      </c>
      <c r="L32" s="122" t="s">
        <v>189</v>
      </c>
      <c r="M32" s="122" t="s">
        <v>189</v>
      </c>
      <c r="N32" s="122" t="s">
        <v>189</v>
      </c>
      <c r="O32" s="122" t="s">
        <v>189</v>
      </c>
      <c r="P32" s="121" t="s">
        <v>316</v>
      </c>
      <c r="Q32" s="121" t="s">
        <v>316</v>
      </c>
      <c r="R32" s="122" t="s">
        <v>189</v>
      </c>
      <c r="S32" s="161" t="s">
        <v>189</v>
      </c>
      <c r="T32" s="20"/>
      <c r="U32" s="21"/>
      <c r="V32" s="20"/>
      <c r="Z32" s="20" t="s">
        <v>355</v>
      </c>
      <c r="AA32" s="20" t="s">
        <v>355</v>
      </c>
      <c r="AJ32" s="20"/>
      <c r="AK32" s="120"/>
      <c r="AL32" s="120"/>
      <c r="AM32" s="120"/>
      <c r="AN32" s="120"/>
      <c r="AO32" s="120"/>
      <c r="AP32" s="117">
        <f>IF(AO31=AP31,1,0)</f>
        <v>0</v>
      </c>
      <c r="AQ32" s="117"/>
      <c r="AT32" s="111"/>
      <c r="AU32" s="124"/>
    </row>
    <row r="33" spans="2:47" ht="27" customHeight="1" thickBot="1">
      <c r="B33" s="272">
        <f>IF(AQ33&lt;1,10,"ﾅﾝﾊﾞｰｶｰﾄﾞが重複しています")</f>
        <v>10</v>
      </c>
      <c r="C33" s="237"/>
      <c r="D33" s="238"/>
      <c r="E33" s="114"/>
      <c r="F33" s="214"/>
      <c r="G33" s="156"/>
      <c r="H33" s="156"/>
      <c r="I33" s="115"/>
      <c r="J33" s="194"/>
      <c r="T33" s="20"/>
      <c r="V33" s="20"/>
      <c r="AJ33" s="20"/>
      <c r="AK33" s="116">
        <f>IF(D33="","",C33&amp;D33)</f>
      </c>
      <c r="AL33" s="116">
        <f>IF(AK33="",1,AK33)</f>
        <v>1</v>
      </c>
      <c r="AM33" s="116">
        <f>IF(ISERROR(VLOOKUP(AL33,$AK$13:AK32,1,FALSE)),0,VLOOKUP(AL33,$AK$13:AK32,1,FALSE))</f>
        <v>0</v>
      </c>
      <c r="AN33" s="116">
        <f>IF(E33="","",D33&amp;E33)</f>
      </c>
      <c r="AO33" s="116">
        <f>IF(AN33="",1,AN33)</f>
        <v>1</v>
      </c>
      <c r="AP33" s="117">
        <f>IF(ISERROR(VLOOKUP(AO33,$AN$13:AN32,1,FALSE)),0,VLOOKUP(AO33,$AN$13:AN32,1,FALSE))</f>
        <v>0</v>
      </c>
      <c r="AQ33" s="117">
        <f>IF(AL33=AM33,1,0)-AP34</f>
        <v>0</v>
      </c>
      <c r="AT33" s="104">
        <f>$B$4&amp;C35&amp;G35</f>
      </c>
      <c r="AU33" s="123">
        <f>$B$4&amp;C35&amp;H35</f>
      </c>
    </row>
    <row r="34" spans="2:47" ht="27" customHeight="1" thickBot="1">
      <c r="B34" s="268"/>
      <c r="C34" s="273"/>
      <c r="D34" s="274"/>
      <c r="E34" s="125"/>
      <c r="F34" s="215"/>
      <c r="G34" s="158"/>
      <c r="H34" s="196"/>
      <c r="I34" s="126"/>
      <c r="J34" s="138"/>
      <c r="T34" s="20"/>
      <c r="U34" s="21"/>
      <c r="V34" s="20"/>
      <c r="AJ34" s="20"/>
      <c r="AK34" s="120"/>
      <c r="AL34" s="120"/>
      <c r="AM34" s="120"/>
      <c r="AN34" s="120"/>
      <c r="AO34" s="120"/>
      <c r="AP34" s="117">
        <f>IF(AO33=AP33,1,0)</f>
        <v>0</v>
      </c>
      <c r="AQ34" s="117"/>
      <c r="AT34" s="111"/>
      <c r="AU34" s="124"/>
    </row>
    <row r="35" spans="1:47" ht="27" customHeight="1" thickBot="1">
      <c r="A35" s="113">
        <f>COUNTA(E35,E37,E39,E41,E43,E45,E47,E49,E51,E53)</f>
        <v>0</v>
      </c>
      <c r="B35" s="268">
        <f>IF(AQ35&lt;1,11,"ﾅﾝﾊﾞｰｶｰﾄﾞが重複しています")</f>
        <v>11</v>
      </c>
      <c r="C35" s="270"/>
      <c r="D35" s="271"/>
      <c r="E35" s="136"/>
      <c r="F35" s="218"/>
      <c r="G35" s="159"/>
      <c r="H35" s="159"/>
      <c r="I35" s="128"/>
      <c r="J35" s="194"/>
      <c r="T35" s="63"/>
      <c r="V35" s="63"/>
      <c r="AJ35" s="20"/>
      <c r="AK35" s="116">
        <f>IF(D35="","",C35&amp;D35)</f>
      </c>
      <c r="AL35" s="116">
        <f>IF(AK35="",1,AK35)</f>
        <v>1</v>
      </c>
      <c r="AM35" s="116">
        <f>IF(ISERROR(VLOOKUP(AL35,$AK$13:AK34,1,FALSE)),0,VLOOKUP(AL35,$AK$13:AK34,1,FALSE))</f>
        <v>0</v>
      </c>
      <c r="AN35" s="116">
        <f>IF(E35="","",D35&amp;E35)</f>
      </c>
      <c r="AO35" s="116">
        <f>IF(AN35="",1,AN35)</f>
        <v>1</v>
      </c>
      <c r="AP35" s="117">
        <f>IF(ISERROR(VLOOKUP(AO35,$AN$13:AN34,1,FALSE)),0,VLOOKUP(AO35,$AN$13:AN34,1,FALSE))</f>
        <v>0</v>
      </c>
      <c r="AQ35" s="117">
        <f>IF(AL35=AM35,1,0)-AP36</f>
        <v>0</v>
      </c>
      <c r="AT35" s="104">
        <f>$B$4&amp;C37&amp;G37</f>
      </c>
      <c r="AU35" s="123">
        <f>$B$4&amp;C37&amp;H37</f>
      </c>
    </row>
    <row r="36" spans="1:47" ht="27" customHeight="1">
      <c r="A36" s="118">
        <f>COUNTA(G35:I35,G37:I37,G39:I39,G41:I41,G43:I43,G45:I45,G47:I47,G49:I49,G51:I51,G53:I53)</f>
        <v>0</v>
      </c>
      <c r="B36" s="269"/>
      <c r="C36" s="237"/>
      <c r="D36" s="238"/>
      <c r="E36" s="114"/>
      <c r="F36" s="216"/>
      <c r="G36" s="156"/>
      <c r="H36" s="195"/>
      <c r="I36" s="115"/>
      <c r="J36" s="138"/>
      <c r="T36" s="63"/>
      <c r="V36" s="63"/>
      <c r="AJ36" s="20"/>
      <c r="AK36" s="120"/>
      <c r="AL36" s="120"/>
      <c r="AM36" s="120"/>
      <c r="AN36" s="120"/>
      <c r="AO36" s="120"/>
      <c r="AP36" s="117">
        <f>IF(AO35=AP35,1,0)</f>
        <v>0</v>
      </c>
      <c r="AQ36" s="117"/>
      <c r="AT36" s="111"/>
      <c r="AU36" s="124"/>
    </row>
    <row r="37" spans="2:47" ht="27" customHeight="1">
      <c r="B37" s="225">
        <f>IF(AQ37&lt;1,12,"ﾅﾝﾊﾞｰｶｰﾄﾞが重複しています")</f>
        <v>12</v>
      </c>
      <c r="C37" s="237"/>
      <c r="D37" s="238"/>
      <c r="E37" s="114"/>
      <c r="F37" s="214"/>
      <c r="G37" s="156"/>
      <c r="H37" s="156"/>
      <c r="I37" s="115"/>
      <c r="J37" s="194"/>
      <c r="T37" s="63"/>
      <c r="V37" s="63"/>
      <c r="AJ37" s="20"/>
      <c r="AK37" s="116">
        <f>IF(D37="","",C37&amp;D37)</f>
      </c>
      <c r="AL37" s="116">
        <f>IF(AK37="",1,AK37)</f>
        <v>1</v>
      </c>
      <c r="AM37" s="116">
        <f>IF(ISERROR(VLOOKUP(AL37,$AK$13:AK36,1,FALSE)),0,VLOOKUP(AL37,$AK$13:AK36,1,FALSE))</f>
        <v>0</v>
      </c>
      <c r="AN37" s="116">
        <f>IF(E37="","",D37&amp;E37)</f>
      </c>
      <c r="AO37" s="116">
        <f>IF(AN37="",1,AN37)</f>
        <v>1</v>
      </c>
      <c r="AP37" s="117">
        <f>IF(ISERROR(VLOOKUP(AO37,$AN$13:AN36,1,FALSE)),0,VLOOKUP(AO37,$AN$13:AN36,1,FALSE))</f>
        <v>0</v>
      </c>
      <c r="AQ37" s="117">
        <f>IF(AL37=AM37,1,0)-AP38</f>
        <v>0</v>
      </c>
      <c r="AT37" s="104">
        <f>$B$4&amp;C39&amp;G39</f>
      </c>
      <c r="AU37" s="123">
        <f>$B$4&amp;C39&amp;H39</f>
      </c>
    </row>
    <row r="38" spans="2:47" ht="27" customHeight="1">
      <c r="B38" s="226"/>
      <c r="C38" s="237"/>
      <c r="D38" s="238"/>
      <c r="E38" s="114"/>
      <c r="F38" s="216"/>
      <c r="G38" s="156"/>
      <c r="H38" s="195"/>
      <c r="I38" s="115"/>
      <c r="J38" s="138"/>
      <c r="T38" s="63"/>
      <c r="V38" s="63"/>
      <c r="AJ38" s="20"/>
      <c r="AK38" s="120"/>
      <c r="AL38" s="120"/>
      <c r="AM38" s="120"/>
      <c r="AN38" s="120"/>
      <c r="AO38" s="120"/>
      <c r="AP38" s="117">
        <f>IF(AO37=AP37,1,0)</f>
        <v>0</v>
      </c>
      <c r="AQ38" s="117"/>
      <c r="AT38" s="111"/>
      <c r="AU38" s="124"/>
    </row>
    <row r="39" spans="2:47" ht="27" customHeight="1">
      <c r="B39" s="225">
        <f>IF(AQ39&lt;1,13,"ﾅﾝﾊﾞｰｶｰﾄﾞが重複しています")</f>
        <v>13</v>
      </c>
      <c r="C39" s="237"/>
      <c r="D39" s="238"/>
      <c r="E39" s="114"/>
      <c r="F39" s="214"/>
      <c r="G39" s="156"/>
      <c r="H39" s="156"/>
      <c r="I39" s="115"/>
      <c r="J39" s="194"/>
      <c r="P39" s="20"/>
      <c r="Q39" s="20"/>
      <c r="R39" s="20"/>
      <c r="S39" s="20"/>
      <c r="T39" s="63"/>
      <c r="V39" s="63"/>
      <c r="AJ39" s="20"/>
      <c r="AK39" s="116">
        <f>IF(D39="","",C39&amp;D39)</f>
      </c>
      <c r="AL39" s="116">
        <f>IF(AK39="",1,AK39)</f>
        <v>1</v>
      </c>
      <c r="AM39" s="116">
        <f>IF(ISERROR(VLOOKUP(AL39,$AK$13:AK38,1,FALSE)),0,VLOOKUP(AL39,$AK$13:AK38,1,FALSE))</f>
        <v>0</v>
      </c>
      <c r="AN39" s="116">
        <f>IF(E39="","",D39&amp;E39)</f>
      </c>
      <c r="AO39" s="116">
        <f>IF(AN39="",1,AN39)</f>
        <v>1</v>
      </c>
      <c r="AP39" s="117">
        <f>IF(ISERROR(VLOOKUP(AO39,$AN$13:AN38,1,FALSE)),0,VLOOKUP(AO39,$AN$13:AN38,1,FALSE))</f>
        <v>0</v>
      </c>
      <c r="AQ39" s="117">
        <f>IF(AL39=AM39,1,0)-AP40</f>
        <v>0</v>
      </c>
      <c r="AT39" s="104">
        <f>$B$4&amp;C41&amp;G41</f>
      </c>
      <c r="AU39" s="123">
        <f>$B$4&amp;C41&amp;H41</f>
      </c>
    </row>
    <row r="40" spans="2:47" ht="27" customHeight="1">
      <c r="B40" s="226"/>
      <c r="C40" s="237"/>
      <c r="D40" s="238"/>
      <c r="E40" s="114"/>
      <c r="F40" s="216"/>
      <c r="G40" s="156"/>
      <c r="H40" s="195"/>
      <c r="I40" s="115"/>
      <c r="J40" s="138"/>
      <c r="P40" s="131"/>
      <c r="Q40" s="131"/>
      <c r="R40" s="131"/>
      <c r="S40" s="131"/>
      <c r="T40" s="131"/>
      <c r="V40" s="131"/>
      <c r="AJ40" s="131"/>
      <c r="AK40" s="120"/>
      <c r="AL40" s="120"/>
      <c r="AM40" s="120"/>
      <c r="AN40" s="120"/>
      <c r="AO40" s="120"/>
      <c r="AP40" s="117">
        <f>IF(AO39=AP39,1,0)</f>
        <v>0</v>
      </c>
      <c r="AQ40" s="117"/>
      <c r="AT40" s="111"/>
      <c r="AU40" s="124"/>
    </row>
    <row r="41" spans="2:47" ht="27" customHeight="1">
      <c r="B41" s="225">
        <f>IF(AQ41&lt;1,14,"ﾅﾝﾊﾞｰｶｰﾄﾞが重複しています")</f>
        <v>14</v>
      </c>
      <c r="C41" s="237"/>
      <c r="D41" s="238"/>
      <c r="E41" s="114"/>
      <c r="F41" s="214"/>
      <c r="G41" s="156"/>
      <c r="H41" s="156"/>
      <c r="I41" s="115"/>
      <c r="J41" s="194"/>
      <c r="P41" s="130"/>
      <c r="Q41" s="130"/>
      <c r="R41" s="130"/>
      <c r="S41" s="130"/>
      <c r="T41" s="130"/>
      <c r="V41" s="130"/>
      <c r="AJ41" s="131"/>
      <c r="AK41" s="116">
        <f>IF(D41="","",C41&amp;D41)</f>
      </c>
      <c r="AL41" s="116">
        <f>IF(AK41="",1,AK41)</f>
        <v>1</v>
      </c>
      <c r="AM41" s="116">
        <f>IF(ISERROR(VLOOKUP(AL41,$AK$13:AK40,1,FALSE)),0,VLOOKUP(AL41,$AK$13:AK40,1,FALSE))</f>
        <v>0</v>
      </c>
      <c r="AN41" s="116">
        <f>IF(E41="","",D41&amp;E41)</f>
      </c>
      <c r="AO41" s="116">
        <f>IF(AN41="",1,AN41)</f>
        <v>1</v>
      </c>
      <c r="AP41" s="117">
        <f>IF(ISERROR(VLOOKUP(AO41,$AN$13:AN40,1,FALSE)),0,VLOOKUP(AO41,$AN$13:AN40,1,FALSE))</f>
        <v>0</v>
      </c>
      <c r="AQ41" s="117">
        <f>IF(AL41=AM41,1,0)-AP42</f>
        <v>0</v>
      </c>
      <c r="AT41" s="104">
        <f>$B$4&amp;C43&amp;G43</f>
      </c>
      <c r="AU41" s="123">
        <f>$B$4&amp;C43&amp;H43</f>
      </c>
    </row>
    <row r="42" spans="2:47" ht="27" customHeight="1">
      <c r="B42" s="226"/>
      <c r="C42" s="237"/>
      <c r="D42" s="238"/>
      <c r="E42" s="114"/>
      <c r="F42" s="216"/>
      <c r="G42" s="156"/>
      <c r="H42" s="195"/>
      <c r="I42" s="115"/>
      <c r="J42" s="138"/>
      <c r="P42" s="130"/>
      <c r="Q42" s="130"/>
      <c r="R42" s="130"/>
      <c r="S42" s="130"/>
      <c r="T42" s="130"/>
      <c r="V42" s="130"/>
      <c r="AJ42" s="131"/>
      <c r="AK42" s="120"/>
      <c r="AL42" s="120"/>
      <c r="AM42" s="120"/>
      <c r="AN42" s="120"/>
      <c r="AO42" s="120"/>
      <c r="AP42" s="117">
        <f>IF(AO41=AP41,1,0)</f>
        <v>0</v>
      </c>
      <c r="AQ42" s="117"/>
      <c r="AT42" s="111"/>
      <c r="AU42" s="124"/>
    </row>
    <row r="43" spans="2:47" ht="27" customHeight="1">
      <c r="B43" s="225">
        <f>IF(AQ43&lt;1,15,"ﾅﾝﾊﾞｰｶｰﾄﾞが重複しています")</f>
        <v>15</v>
      </c>
      <c r="C43" s="237"/>
      <c r="D43" s="238"/>
      <c r="E43" s="114"/>
      <c r="F43" s="214"/>
      <c r="G43" s="172"/>
      <c r="H43" s="156"/>
      <c r="I43" s="115"/>
      <c r="J43" s="194"/>
      <c r="P43" s="131"/>
      <c r="Q43" s="131"/>
      <c r="R43" s="131"/>
      <c r="S43" s="131"/>
      <c r="T43" s="131"/>
      <c r="V43" s="131"/>
      <c r="AJ43" s="131"/>
      <c r="AK43" s="116">
        <f>IF(D43="","",C43&amp;D43)</f>
      </c>
      <c r="AL43" s="116">
        <f>IF(AK43="",1,AK43)</f>
        <v>1</v>
      </c>
      <c r="AM43" s="116">
        <f>IF(ISERROR(VLOOKUP(AL43,$AK$13:AK42,1,FALSE)),0,VLOOKUP(AL43,$AK$13:AK42,1,FALSE))</f>
        <v>0</v>
      </c>
      <c r="AN43" s="116">
        <f>IF(E43="","",D43&amp;E43)</f>
      </c>
      <c r="AO43" s="116">
        <f>IF(AN43="",1,AN43)</f>
        <v>1</v>
      </c>
      <c r="AP43" s="117">
        <f>IF(ISERROR(VLOOKUP(AO43,$AN$13:AN42,1,FALSE)),0,VLOOKUP(AO43,$AN$13:AN42,1,FALSE))</f>
        <v>0</v>
      </c>
      <c r="AQ43" s="117">
        <f>IF(AL43=AM43,1,0)-AP44</f>
        <v>0</v>
      </c>
      <c r="AT43" s="104">
        <f>$B$4&amp;C45&amp;G45</f>
      </c>
      <c r="AU43" s="123">
        <f>$B$4&amp;C45&amp;H45</f>
      </c>
    </row>
    <row r="44" spans="2:47" ht="27" customHeight="1">
      <c r="B44" s="226"/>
      <c r="C44" s="237"/>
      <c r="D44" s="238"/>
      <c r="E44" s="114"/>
      <c r="F44" s="216"/>
      <c r="G44" s="172"/>
      <c r="H44" s="195"/>
      <c r="I44" s="115"/>
      <c r="J44" s="138"/>
      <c r="P44" s="131"/>
      <c r="Q44" s="131"/>
      <c r="R44" s="131"/>
      <c r="S44" s="131"/>
      <c r="T44" s="131"/>
      <c r="V44" s="131"/>
      <c r="AJ44" s="131"/>
      <c r="AK44" s="120"/>
      <c r="AL44" s="120"/>
      <c r="AM44" s="120"/>
      <c r="AN44" s="120"/>
      <c r="AO44" s="120"/>
      <c r="AP44" s="117">
        <f>IF(AO43=AP43,1,0)</f>
        <v>0</v>
      </c>
      <c r="AQ44" s="117"/>
      <c r="AT44" s="111"/>
      <c r="AU44" s="124"/>
    </row>
    <row r="45" spans="2:47" ht="27" customHeight="1">
      <c r="B45" s="225">
        <f>IF(AQ45&lt;1,16,"ﾅﾝﾊﾞｰｶｰﾄﾞが重複しています")</f>
        <v>16</v>
      </c>
      <c r="C45" s="237"/>
      <c r="D45" s="238"/>
      <c r="E45" s="114"/>
      <c r="F45" s="214"/>
      <c r="G45" s="172"/>
      <c r="H45" s="156"/>
      <c r="I45" s="115"/>
      <c r="J45" s="194"/>
      <c r="P45" s="130"/>
      <c r="Q45" s="130"/>
      <c r="R45" s="130"/>
      <c r="S45" s="130"/>
      <c r="T45" s="130"/>
      <c r="V45" s="130"/>
      <c r="AJ45" s="131"/>
      <c r="AK45" s="116">
        <f>IF(D45="","",C45&amp;D45)</f>
      </c>
      <c r="AL45" s="116">
        <f>IF(AK45="",1,AK45)</f>
        <v>1</v>
      </c>
      <c r="AM45" s="116">
        <f>IF(ISERROR(VLOOKUP(AL45,$AK$13:AK44,1,FALSE)),0,VLOOKUP(AL45,$AK$13:AK44,1,FALSE))</f>
        <v>0</v>
      </c>
      <c r="AN45" s="116">
        <f>IF(E45="","",D45&amp;E45)</f>
      </c>
      <c r="AO45" s="116">
        <f>IF(AN45="",1,AN45)</f>
        <v>1</v>
      </c>
      <c r="AP45" s="117">
        <f>IF(ISERROR(VLOOKUP(AO45,$AN$13:AN44,1,FALSE)),0,VLOOKUP(AO45,$AN$13:AN44,1,FALSE))</f>
        <v>0</v>
      </c>
      <c r="AQ45" s="117">
        <f>IF(AL45=AM45,1,0)-AP46</f>
        <v>0</v>
      </c>
      <c r="AT45" s="104">
        <f>$B$4&amp;C47&amp;G47</f>
      </c>
      <c r="AU45" s="123">
        <f>$B$4&amp;C47&amp;H47</f>
      </c>
    </row>
    <row r="46" spans="2:47" ht="27" customHeight="1">
      <c r="B46" s="226"/>
      <c r="C46" s="237"/>
      <c r="D46" s="238"/>
      <c r="E46" s="114"/>
      <c r="F46" s="216"/>
      <c r="G46" s="172"/>
      <c r="H46" s="195"/>
      <c r="I46" s="115"/>
      <c r="J46" s="138"/>
      <c r="P46" s="131"/>
      <c r="Q46" s="131"/>
      <c r="R46" s="131"/>
      <c r="S46" s="131"/>
      <c r="T46" s="131"/>
      <c r="V46" s="131"/>
      <c r="AJ46" s="131"/>
      <c r="AK46" s="120"/>
      <c r="AL46" s="120"/>
      <c r="AM46" s="120"/>
      <c r="AN46" s="120"/>
      <c r="AO46" s="120"/>
      <c r="AP46" s="117">
        <f>IF(AO45=AP45,1,0)</f>
        <v>0</v>
      </c>
      <c r="AQ46" s="117"/>
      <c r="AT46" s="111"/>
      <c r="AU46" s="124"/>
    </row>
    <row r="47" spans="2:47" ht="27" customHeight="1">
      <c r="B47" s="225">
        <f>IF(AQ47&lt;1,17,"ﾅﾝﾊﾞｰｶｰﾄﾞが重複しています")</f>
        <v>17</v>
      </c>
      <c r="C47" s="237"/>
      <c r="D47" s="238"/>
      <c r="E47" s="114"/>
      <c r="F47" s="214"/>
      <c r="G47" s="172"/>
      <c r="H47" s="156"/>
      <c r="I47" s="115"/>
      <c r="J47" s="194"/>
      <c r="P47" s="130"/>
      <c r="Q47" s="130"/>
      <c r="R47" s="130"/>
      <c r="S47" s="130"/>
      <c r="T47" s="130"/>
      <c r="V47" s="130"/>
      <c r="AJ47" s="131"/>
      <c r="AK47" s="116">
        <f>IF(D47="","",C47&amp;D47)</f>
      </c>
      <c r="AL47" s="116">
        <f>IF(AK47="",1,AK47)</f>
        <v>1</v>
      </c>
      <c r="AM47" s="116">
        <f>IF(ISERROR(VLOOKUP(AL47,$AK$13:AK46,1,FALSE)),0,VLOOKUP(AL47,$AK$13:AK46,1,FALSE))</f>
        <v>0</v>
      </c>
      <c r="AN47" s="116">
        <f>IF(D47="","",D47&amp;E47)</f>
      </c>
      <c r="AO47" s="116">
        <f>IF(AN47="",1,AN47)</f>
        <v>1</v>
      </c>
      <c r="AP47" s="117">
        <f>IF(ISERROR(VLOOKUP(AO47,$AN$13:AN46,1,FALSE)),0,VLOOKUP(AO47,$AN$13:AN46,1,FALSE))</f>
        <v>0</v>
      </c>
      <c r="AQ47" s="117">
        <f>IF(AL47=AM47,1,0)-AP48</f>
        <v>0</v>
      </c>
      <c r="AT47" s="104">
        <f>$B$4&amp;C49&amp;G49</f>
      </c>
      <c r="AU47" s="123">
        <f>$B$4&amp;C49&amp;H49</f>
      </c>
    </row>
    <row r="48" spans="2:47" ht="27" customHeight="1">
      <c r="B48" s="226"/>
      <c r="C48" s="237"/>
      <c r="D48" s="238"/>
      <c r="E48" s="114"/>
      <c r="F48" s="216"/>
      <c r="G48" s="156"/>
      <c r="H48" s="195"/>
      <c r="I48" s="115"/>
      <c r="J48" s="138"/>
      <c r="K48" s="129"/>
      <c r="L48" s="130"/>
      <c r="M48" s="131"/>
      <c r="N48" s="131"/>
      <c r="O48" s="131"/>
      <c r="P48" s="131"/>
      <c r="Q48" s="131"/>
      <c r="R48" s="131"/>
      <c r="S48" s="131"/>
      <c r="T48" s="131"/>
      <c r="V48" s="131"/>
      <c r="AJ48" s="131"/>
      <c r="AK48" s="120"/>
      <c r="AL48" s="120"/>
      <c r="AM48" s="120"/>
      <c r="AN48" s="120"/>
      <c r="AO48" s="120"/>
      <c r="AP48" s="117">
        <f>IF(AO47=AP47,1,0)</f>
        <v>0</v>
      </c>
      <c r="AQ48" s="117"/>
      <c r="AT48" s="111"/>
      <c r="AU48" s="124"/>
    </row>
    <row r="49" spans="2:47" ht="27" customHeight="1">
      <c r="B49" s="225">
        <f>IF(AQ49&lt;1,18,"ﾅﾝﾊﾞｰｶｰﾄﾞが重複しています")</f>
        <v>18</v>
      </c>
      <c r="C49" s="237"/>
      <c r="D49" s="238"/>
      <c r="E49" s="114"/>
      <c r="F49" s="214"/>
      <c r="G49" s="172"/>
      <c r="H49" s="156"/>
      <c r="I49" s="115"/>
      <c r="J49" s="194"/>
      <c r="K49" s="129"/>
      <c r="L49" s="130"/>
      <c r="M49" s="131"/>
      <c r="N49" s="131"/>
      <c r="O49" s="130"/>
      <c r="P49" s="130"/>
      <c r="Q49" s="130"/>
      <c r="R49" s="130"/>
      <c r="S49" s="130"/>
      <c r="T49" s="130"/>
      <c r="V49" s="130"/>
      <c r="AJ49" s="131"/>
      <c r="AK49" s="116">
        <f>IF(D49="","",C49&amp;D49)</f>
      </c>
      <c r="AL49" s="116">
        <f>IF(AK49="",1,AK49)</f>
        <v>1</v>
      </c>
      <c r="AM49" s="116">
        <f>IF(ISERROR(VLOOKUP(AL49,$AK$13:AK48,1,FALSE)),0,VLOOKUP(AL49,$AK$13:AK48,1,FALSE))</f>
        <v>0</v>
      </c>
      <c r="AN49" s="116">
        <f>IF(E49="","",D49&amp;E49)</f>
      </c>
      <c r="AO49" s="116">
        <f>IF(AN49="",1,AN49)</f>
        <v>1</v>
      </c>
      <c r="AP49" s="117">
        <f>IF(ISERROR(VLOOKUP(AO49,$AN$13:AN48,1,FALSE)),0,VLOOKUP(AO49,$AN$13:AN48,1,FALSE))</f>
        <v>0</v>
      </c>
      <c r="AQ49" s="117">
        <f>IF(AL49=AM49,1,0)-AP50</f>
        <v>0</v>
      </c>
      <c r="AT49" s="104">
        <f>$B$4&amp;C51&amp;G51</f>
      </c>
      <c r="AU49" s="123">
        <f>$B$4&amp;C51&amp;H51</f>
      </c>
    </row>
    <row r="50" spans="2:47" ht="27" customHeight="1">
      <c r="B50" s="226"/>
      <c r="C50" s="237"/>
      <c r="D50" s="238"/>
      <c r="E50" s="114"/>
      <c r="F50" s="216"/>
      <c r="G50" s="172"/>
      <c r="H50" s="195"/>
      <c r="I50" s="115"/>
      <c r="J50" s="138"/>
      <c r="K50" s="129"/>
      <c r="L50" s="130"/>
      <c r="M50" s="131"/>
      <c r="N50" s="131"/>
      <c r="O50" s="131"/>
      <c r="P50" s="130"/>
      <c r="Q50" s="130"/>
      <c r="R50" s="130"/>
      <c r="S50" s="130"/>
      <c r="T50" s="130"/>
      <c r="V50" s="130"/>
      <c r="AJ50" s="131"/>
      <c r="AK50" s="120"/>
      <c r="AL50" s="120"/>
      <c r="AM50" s="120"/>
      <c r="AN50" s="120"/>
      <c r="AO50" s="120"/>
      <c r="AP50" s="117">
        <f>IF(AO49=AP49,1,0)</f>
        <v>0</v>
      </c>
      <c r="AQ50" s="117"/>
      <c r="AT50" s="111"/>
      <c r="AU50" s="124"/>
    </row>
    <row r="51" spans="2:47" ht="27" customHeight="1">
      <c r="B51" s="225">
        <f>IF(AQ51&lt;1,19,"ﾅﾝﾊﾞｰｶｰﾄﾞが重複しています")</f>
        <v>19</v>
      </c>
      <c r="C51" s="237"/>
      <c r="D51" s="238"/>
      <c r="E51" s="114"/>
      <c r="F51" s="214"/>
      <c r="G51" s="172"/>
      <c r="H51" s="156"/>
      <c r="I51" s="115"/>
      <c r="J51" s="194"/>
      <c r="K51" s="129"/>
      <c r="L51" s="130"/>
      <c r="M51" s="131"/>
      <c r="N51" s="131"/>
      <c r="O51" s="131"/>
      <c r="P51" s="130"/>
      <c r="Q51" s="130"/>
      <c r="R51" s="130"/>
      <c r="S51" s="130"/>
      <c r="T51" s="130"/>
      <c r="V51" s="130"/>
      <c r="AJ51" s="131"/>
      <c r="AK51" s="116">
        <f>IF(D51="","",C51&amp;D51)</f>
      </c>
      <c r="AL51" s="116">
        <f>IF(AK51="",1,AK51)</f>
        <v>1</v>
      </c>
      <c r="AM51" s="116">
        <f>IF(ISERROR(VLOOKUP(AL51,$AK$13:AK50,1,FALSE)),0,VLOOKUP(AL51,$AK$13:AK50,1,FALSE))</f>
        <v>0</v>
      </c>
      <c r="AN51" s="116">
        <f>IF(E51="","",D51&amp;E51)</f>
      </c>
      <c r="AO51" s="116">
        <f>IF(AN51="",1,AN51)</f>
        <v>1</v>
      </c>
      <c r="AP51" s="117">
        <f>IF(ISERROR(VLOOKUP(AO51,$AN$13:AN50,1,FALSE)),0,VLOOKUP(AO51,$AN$13:AN50,1,FALSE))</f>
        <v>0</v>
      </c>
      <c r="AQ51" s="117">
        <f>IF(AL51=AM51,1,0)-AP52</f>
        <v>0</v>
      </c>
      <c r="AT51" s="104">
        <f>$B$4&amp;C53&amp;G53</f>
      </c>
      <c r="AU51" s="123">
        <f>$B$4&amp;C53&amp;H53</f>
      </c>
    </row>
    <row r="52" spans="2:47" ht="27" customHeight="1">
      <c r="B52" s="226"/>
      <c r="C52" s="237"/>
      <c r="D52" s="238"/>
      <c r="E52" s="114"/>
      <c r="F52" s="216"/>
      <c r="G52" s="172"/>
      <c r="H52" s="195"/>
      <c r="I52" s="115"/>
      <c r="J52" s="138"/>
      <c r="K52" s="129"/>
      <c r="L52" s="130"/>
      <c r="M52" s="131"/>
      <c r="N52" s="131"/>
      <c r="O52" s="131"/>
      <c r="P52" s="130"/>
      <c r="Q52" s="130"/>
      <c r="R52" s="130"/>
      <c r="S52" s="130"/>
      <c r="T52" s="130"/>
      <c r="V52" s="130"/>
      <c r="AJ52" s="131"/>
      <c r="AK52" s="120"/>
      <c r="AL52" s="120"/>
      <c r="AM52" s="120"/>
      <c r="AN52" s="120"/>
      <c r="AO52" s="120"/>
      <c r="AP52" s="117">
        <f>IF(AO51=AP51,1,0)</f>
        <v>0</v>
      </c>
      <c r="AQ52" s="117"/>
      <c r="AT52" s="111"/>
      <c r="AU52" s="124"/>
    </row>
    <row r="53" spans="2:47" ht="27" customHeight="1" thickBot="1">
      <c r="B53" s="272">
        <f>IF(AQ53&lt;1,20,"ﾅﾝﾊﾞｰｶｰﾄﾞが重複しています")</f>
        <v>20</v>
      </c>
      <c r="C53" s="237"/>
      <c r="D53" s="238"/>
      <c r="E53" s="114"/>
      <c r="F53" s="214"/>
      <c r="G53" s="172"/>
      <c r="H53" s="156"/>
      <c r="I53" s="115"/>
      <c r="J53" s="194"/>
      <c r="K53" s="129"/>
      <c r="L53" s="130"/>
      <c r="M53" s="130"/>
      <c r="N53" s="130"/>
      <c r="O53" s="131"/>
      <c r="P53" s="130"/>
      <c r="Q53" s="130"/>
      <c r="R53" s="130"/>
      <c r="S53" s="130"/>
      <c r="T53" s="130"/>
      <c r="V53" s="130"/>
      <c r="AJ53" s="131"/>
      <c r="AK53" s="116">
        <f>IF(D53="","",C53&amp;D53)</f>
      </c>
      <c r="AL53" s="116">
        <f>IF(AK53="",1,AK53)</f>
        <v>1</v>
      </c>
      <c r="AM53" s="116">
        <f>IF(ISERROR(VLOOKUP(AL53,$AK$13:AK52,1,FALSE)),0,VLOOKUP(AL53,$AK$13:AK52,1,FALSE))</f>
        <v>0</v>
      </c>
      <c r="AN53" s="116">
        <f>IF(E53="","",D53&amp;E53)</f>
      </c>
      <c r="AO53" s="116">
        <f>IF(AN53="",1,AN53)</f>
        <v>1</v>
      </c>
      <c r="AP53" s="117">
        <f>IF(ISERROR(VLOOKUP(AO53,$AN$13:AN52,1,FALSE)),0,VLOOKUP(AO53,$AN$13:AN52,1,FALSE))</f>
        <v>0</v>
      </c>
      <c r="AQ53" s="117">
        <f>IF(AL53=AM53,1,0)-AP54</f>
        <v>0</v>
      </c>
      <c r="AT53" s="104">
        <f>$B$4&amp;C55&amp;G55</f>
      </c>
      <c r="AU53" s="123">
        <f>$B$4&amp;C55&amp;H55</f>
      </c>
    </row>
    <row r="54" spans="2:47" ht="27" customHeight="1" thickBot="1">
      <c r="B54" s="268"/>
      <c r="C54" s="273"/>
      <c r="D54" s="274"/>
      <c r="E54" s="125"/>
      <c r="F54" s="215"/>
      <c r="G54" s="158"/>
      <c r="H54" s="196"/>
      <c r="I54" s="126"/>
      <c r="J54" s="138"/>
      <c r="K54" s="129"/>
      <c r="L54" s="130"/>
      <c r="M54" s="130"/>
      <c r="N54" s="130"/>
      <c r="O54" s="131"/>
      <c r="P54" s="130"/>
      <c r="Q54" s="130"/>
      <c r="R54" s="130"/>
      <c r="S54" s="130"/>
      <c r="T54" s="130"/>
      <c r="V54" s="130"/>
      <c r="AJ54" s="131"/>
      <c r="AK54" s="120"/>
      <c r="AL54" s="120"/>
      <c r="AM54" s="120"/>
      <c r="AN54" s="120"/>
      <c r="AO54" s="120"/>
      <c r="AP54" s="117">
        <f>IF(AO53=AP53,1,0)</f>
        <v>0</v>
      </c>
      <c r="AQ54" s="117"/>
      <c r="AT54" s="111"/>
      <c r="AU54" s="124"/>
    </row>
    <row r="55" spans="1:47" ht="27" customHeight="1" thickBot="1">
      <c r="A55" s="113">
        <f>COUNTA(E55,E57,E59,E61,E63,E65,E67,E69,E71,E73)</f>
        <v>0</v>
      </c>
      <c r="B55" s="268">
        <f>IF(AQ55&lt;1,21,"ﾅﾝﾊﾞｰｶｰﾄﾞが重複しています")</f>
        <v>21</v>
      </c>
      <c r="C55" s="275"/>
      <c r="D55" s="271"/>
      <c r="E55" s="127"/>
      <c r="F55" s="217"/>
      <c r="G55" s="159"/>
      <c r="H55" s="159"/>
      <c r="I55" s="128"/>
      <c r="J55" s="194"/>
      <c r="K55" s="129"/>
      <c r="L55" s="130"/>
      <c r="M55" s="131"/>
      <c r="N55" s="131"/>
      <c r="O55" s="131"/>
      <c r="P55" s="130"/>
      <c r="Q55" s="130"/>
      <c r="R55" s="130"/>
      <c r="S55" s="130"/>
      <c r="T55" s="130"/>
      <c r="V55" s="130"/>
      <c r="AJ55" s="131"/>
      <c r="AK55" s="116">
        <f>IF(D55="","",C55&amp;D55)</f>
      </c>
      <c r="AL55" s="116">
        <f>IF(AK55="",1,AK55)</f>
        <v>1</v>
      </c>
      <c r="AM55" s="116">
        <f>IF(ISERROR(VLOOKUP(AL55,$AK$13:AK54,1,FALSE)),0,VLOOKUP(AL55,$AK$13:AK54,1,FALSE))</f>
        <v>0</v>
      </c>
      <c r="AN55" s="116">
        <f>IF(E55="","",D55&amp;E55)</f>
      </c>
      <c r="AO55" s="116">
        <f>IF(AN55="",1,AN55)</f>
        <v>1</v>
      </c>
      <c r="AP55" s="117">
        <f>IF(ISERROR(VLOOKUP(AO55,$AN$13:AN54,1,FALSE)),0,VLOOKUP(AO55,$AN$13:AN54,1,FALSE))</f>
        <v>0</v>
      </c>
      <c r="AQ55" s="117">
        <f>IF(AL55=AM55,1,0)-AP56</f>
        <v>0</v>
      </c>
      <c r="AT55" s="104">
        <f>$B$4&amp;C57&amp;G57</f>
      </c>
      <c r="AU55" s="123">
        <f>$B$4&amp;C57&amp;H57</f>
      </c>
    </row>
    <row r="56" spans="1:47" ht="27" customHeight="1">
      <c r="A56" s="118">
        <f>COUNTA(G55:I55,G57:I57,G59:I59,G61:I61,G63:I63,G65:I65,G67:I67,G69:I69,G71:I71,G73:I73)</f>
        <v>0</v>
      </c>
      <c r="B56" s="269"/>
      <c r="C56" s="237"/>
      <c r="D56" s="238"/>
      <c r="E56" s="114"/>
      <c r="F56" s="216"/>
      <c r="G56" s="156"/>
      <c r="H56" s="195"/>
      <c r="I56" s="115"/>
      <c r="J56" s="138"/>
      <c r="K56" s="129"/>
      <c r="L56" s="130"/>
      <c r="M56" s="131"/>
      <c r="N56" s="131"/>
      <c r="O56" s="131"/>
      <c r="P56" s="130"/>
      <c r="Q56" s="130"/>
      <c r="R56" s="130"/>
      <c r="S56" s="130"/>
      <c r="T56" s="130"/>
      <c r="V56" s="130"/>
      <c r="AJ56" s="131"/>
      <c r="AK56" s="120"/>
      <c r="AL56" s="120"/>
      <c r="AM56" s="120"/>
      <c r="AN56" s="120"/>
      <c r="AO56" s="120"/>
      <c r="AP56" s="117">
        <f>IF(AO55=AP55,1,0)</f>
        <v>0</v>
      </c>
      <c r="AQ56" s="117"/>
      <c r="AT56" s="111"/>
      <c r="AU56" s="124"/>
    </row>
    <row r="57" spans="2:47" ht="27" customHeight="1">
      <c r="B57" s="225">
        <f>IF(AQ57&lt;1,22,"ﾅﾝﾊﾞｰｶｰﾄﾞが重複しています")</f>
        <v>22</v>
      </c>
      <c r="C57" s="237"/>
      <c r="D57" s="238"/>
      <c r="E57" s="114"/>
      <c r="F57" s="214"/>
      <c r="G57" s="172"/>
      <c r="H57" s="156"/>
      <c r="I57" s="115"/>
      <c r="J57" s="194"/>
      <c r="K57" s="129"/>
      <c r="L57" s="131"/>
      <c r="M57" s="131"/>
      <c r="N57" s="131"/>
      <c r="O57" s="130"/>
      <c r="P57" s="131"/>
      <c r="Q57" s="131"/>
      <c r="R57" s="131"/>
      <c r="S57" s="131"/>
      <c r="T57" s="131"/>
      <c r="V57" s="131"/>
      <c r="AJ57" s="130"/>
      <c r="AK57" s="116">
        <f>IF(D57="","",C57&amp;D57)</f>
      </c>
      <c r="AL57" s="116">
        <f>IF(AK57="",1,AK57)</f>
        <v>1</v>
      </c>
      <c r="AM57" s="116">
        <f>IF(ISERROR(VLOOKUP(AL57,$AK$13:AK56,1,FALSE)),0,VLOOKUP(AL57,$AK$13:AK56,1,FALSE))</f>
        <v>0</v>
      </c>
      <c r="AN57" s="116">
        <f>IF(E57="","",D57&amp;E57)</f>
      </c>
      <c r="AO57" s="116">
        <f>IF(AN57="",1,AN57)</f>
        <v>1</v>
      </c>
      <c r="AP57" s="117">
        <f>IF(ISERROR(VLOOKUP(AO57,$AN$13:AN56,1,FALSE)),0,VLOOKUP(AO57,$AN$13:AN56,1,FALSE))</f>
        <v>0</v>
      </c>
      <c r="AQ57" s="117">
        <f>IF(AL57=AM57,1,0)-AP58</f>
        <v>0</v>
      </c>
      <c r="AT57" s="104">
        <f>$B$4&amp;C59&amp;G59</f>
      </c>
      <c r="AU57" s="123">
        <f>$B$4&amp;C59&amp;H59</f>
      </c>
    </row>
    <row r="58" spans="2:47" ht="27" customHeight="1">
      <c r="B58" s="226"/>
      <c r="C58" s="237"/>
      <c r="D58" s="238"/>
      <c r="E58" s="114"/>
      <c r="F58" s="216"/>
      <c r="G58" s="172"/>
      <c r="H58" s="195"/>
      <c r="I58" s="115"/>
      <c r="J58" s="138"/>
      <c r="K58" s="129"/>
      <c r="L58" s="130"/>
      <c r="M58" s="131"/>
      <c r="N58" s="131"/>
      <c r="O58" s="131"/>
      <c r="P58" s="130"/>
      <c r="Q58" s="130"/>
      <c r="R58" s="130"/>
      <c r="S58" s="130"/>
      <c r="T58" s="130"/>
      <c r="V58" s="130"/>
      <c r="AJ58" s="131"/>
      <c r="AK58" s="120"/>
      <c r="AL58" s="120"/>
      <c r="AM58" s="120"/>
      <c r="AN58" s="120"/>
      <c r="AO58" s="120"/>
      <c r="AP58" s="117">
        <f>IF(AO57=AP57,1,0)</f>
        <v>0</v>
      </c>
      <c r="AQ58" s="117"/>
      <c r="AT58" s="111"/>
      <c r="AU58" s="124"/>
    </row>
    <row r="59" spans="2:47" ht="27" customHeight="1">
      <c r="B59" s="225">
        <f>IF(AQ59&lt;1,23,"ﾅﾝﾊﾞｰｶｰﾄﾞが重複しています")</f>
        <v>23</v>
      </c>
      <c r="C59" s="237"/>
      <c r="D59" s="238"/>
      <c r="E59" s="114"/>
      <c r="F59" s="214"/>
      <c r="G59" s="172"/>
      <c r="H59" s="156"/>
      <c r="I59" s="115"/>
      <c r="J59" s="194"/>
      <c r="K59" s="129"/>
      <c r="L59" s="131"/>
      <c r="M59" s="131"/>
      <c r="N59" s="131"/>
      <c r="O59" s="131"/>
      <c r="P59" s="130"/>
      <c r="Q59" s="130"/>
      <c r="R59" s="130"/>
      <c r="S59" s="130"/>
      <c r="T59" s="130"/>
      <c r="V59" s="130"/>
      <c r="AJ59" s="131"/>
      <c r="AK59" s="116">
        <f>IF(D59="","",C59&amp;D59)</f>
      </c>
      <c r="AL59" s="116">
        <f>IF(AK59="",1,AK59)</f>
        <v>1</v>
      </c>
      <c r="AM59" s="116">
        <f>IF(ISERROR(VLOOKUP(AL59,$AK$13:AK58,1,FALSE)),0,VLOOKUP(AL59,$AK$13:AK58,1,FALSE))</f>
        <v>0</v>
      </c>
      <c r="AN59" s="116">
        <f>IF(E59="","",D59&amp;E59)</f>
      </c>
      <c r="AO59" s="116">
        <f>IF(AN59="",1,AN59)</f>
        <v>1</v>
      </c>
      <c r="AP59" s="117">
        <f>IF(ISERROR(VLOOKUP(AO59,$AN$13:AN58,1,FALSE)),0,VLOOKUP(AO59,$AN$13:AN58,1,FALSE))</f>
        <v>0</v>
      </c>
      <c r="AQ59" s="117">
        <f>IF(AL59=AM59,1,0)-AP60</f>
        <v>0</v>
      </c>
      <c r="AT59" s="104">
        <f>$B$4&amp;C61&amp;G61</f>
      </c>
      <c r="AU59" s="123">
        <f>$B$4&amp;C61&amp;H61</f>
      </c>
    </row>
    <row r="60" spans="2:47" ht="27" customHeight="1">
      <c r="B60" s="226"/>
      <c r="C60" s="237"/>
      <c r="D60" s="238"/>
      <c r="E60" s="114"/>
      <c r="F60" s="216"/>
      <c r="G60" s="172"/>
      <c r="H60" s="195"/>
      <c r="I60" s="115"/>
      <c r="J60" s="138"/>
      <c r="K60" s="129"/>
      <c r="L60" s="130"/>
      <c r="M60" s="131"/>
      <c r="N60" s="131"/>
      <c r="O60" s="131"/>
      <c r="P60" s="131"/>
      <c r="Q60" s="131"/>
      <c r="R60" s="131"/>
      <c r="S60" s="131"/>
      <c r="T60" s="131"/>
      <c r="V60" s="131"/>
      <c r="AJ60" s="131"/>
      <c r="AK60" s="120"/>
      <c r="AL60" s="120"/>
      <c r="AM60" s="120"/>
      <c r="AN60" s="120"/>
      <c r="AO60" s="120"/>
      <c r="AP60" s="117">
        <f>IF(AO59=AP59,1,0)</f>
        <v>0</v>
      </c>
      <c r="AQ60" s="117"/>
      <c r="AT60" s="111"/>
      <c r="AU60" s="124"/>
    </row>
    <row r="61" spans="2:47" ht="27" customHeight="1">
      <c r="B61" s="225">
        <f>IF(AQ61&lt;1,24,"ﾅﾝﾊﾞｰｶｰﾄﾞが重複しています")</f>
        <v>24</v>
      </c>
      <c r="C61" s="237"/>
      <c r="D61" s="238"/>
      <c r="E61" s="114"/>
      <c r="F61" s="214"/>
      <c r="G61" s="172"/>
      <c r="H61" s="156"/>
      <c r="I61" s="115"/>
      <c r="J61" s="194"/>
      <c r="K61" s="129"/>
      <c r="L61" s="131"/>
      <c r="M61" s="131"/>
      <c r="N61" s="131"/>
      <c r="O61" s="131"/>
      <c r="P61" s="130"/>
      <c r="Q61" s="130"/>
      <c r="R61" s="130"/>
      <c r="S61" s="130"/>
      <c r="T61" s="130"/>
      <c r="V61" s="130"/>
      <c r="AJ61" s="131"/>
      <c r="AK61" s="116">
        <f>IF(D61="","",C61&amp;D61)</f>
      </c>
      <c r="AL61" s="116">
        <f>IF(AK61="",1,AK61)</f>
        <v>1</v>
      </c>
      <c r="AM61" s="116">
        <f>IF(ISERROR(VLOOKUP(AL61,$AK$13:AK60,1,FALSE)),0,VLOOKUP(AL61,$AK$13:AK60,1,FALSE))</f>
        <v>0</v>
      </c>
      <c r="AN61" s="116">
        <f>IF(E61="","",D61&amp;E61)</f>
      </c>
      <c r="AO61" s="116">
        <f>IF(AN61="",1,AN61)</f>
        <v>1</v>
      </c>
      <c r="AP61" s="117">
        <f>IF(ISERROR(VLOOKUP(AO61,$AN$13:AN60,1,FALSE)),0,VLOOKUP(AO61,$AN$13:AN60,1,FALSE))</f>
        <v>0</v>
      </c>
      <c r="AQ61" s="117">
        <f>IF(AL61=AM61,1,0)-AP62</f>
        <v>0</v>
      </c>
      <c r="AT61" s="104">
        <f>$B$4&amp;C63&amp;G63</f>
      </c>
      <c r="AU61" s="123">
        <f>$B$4&amp;C63&amp;H63</f>
      </c>
    </row>
    <row r="62" spans="2:47" ht="27" customHeight="1">
      <c r="B62" s="226"/>
      <c r="C62" s="237"/>
      <c r="D62" s="238"/>
      <c r="E62" s="114"/>
      <c r="F62" s="216"/>
      <c r="G62" s="156"/>
      <c r="H62" s="195"/>
      <c r="I62" s="115"/>
      <c r="J62" s="138"/>
      <c r="K62" s="129"/>
      <c r="L62" s="131"/>
      <c r="M62" s="131"/>
      <c r="N62" s="131"/>
      <c r="O62" s="131"/>
      <c r="P62" s="130"/>
      <c r="Q62" s="130"/>
      <c r="R62" s="130"/>
      <c r="S62" s="130"/>
      <c r="T62" s="130"/>
      <c r="V62" s="130"/>
      <c r="AJ62" s="131"/>
      <c r="AK62" s="120"/>
      <c r="AL62" s="120"/>
      <c r="AM62" s="120"/>
      <c r="AN62" s="120"/>
      <c r="AO62" s="120"/>
      <c r="AP62" s="117">
        <f>IF(AO61=AP61,1,0)</f>
        <v>0</v>
      </c>
      <c r="AQ62" s="117"/>
      <c r="AT62" s="111"/>
      <c r="AU62" s="124"/>
    </row>
    <row r="63" spans="2:47" ht="27" customHeight="1">
      <c r="B63" s="225">
        <f>IF(AQ63&lt;1,25,"ﾅﾝﾊﾞｰｶｰﾄﾞが重複しています")</f>
        <v>25</v>
      </c>
      <c r="C63" s="237"/>
      <c r="D63" s="238"/>
      <c r="E63" s="114"/>
      <c r="F63" s="214"/>
      <c r="G63" s="172"/>
      <c r="H63" s="156"/>
      <c r="I63" s="115"/>
      <c r="J63" s="194"/>
      <c r="K63" s="129"/>
      <c r="L63" s="130"/>
      <c r="M63" s="131"/>
      <c r="N63" s="131"/>
      <c r="O63" s="131"/>
      <c r="P63" s="131"/>
      <c r="Q63" s="131"/>
      <c r="R63" s="131"/>
      <c r="S63" s="131"/>
      <c r="T63" s="131"/>
      <c r="V63" s="131"/>
      <c r="AJ63" s="131"/>
      <c r="AK63" s="116">
        <f>IF(D63="","",C63&amp;D63)</f>
      </c>
      <c r="AL63" s="116">
        <f>IF(AK63="",1,AK63)</f>
        <v>1</v>
      </c>
      <c r="AM63" s="116">
        <f>IF(ISERROR(VLOOKUP(AL63,$AK$13:AK62,1,FALSE)),0,VLOOKUP(AL63,$AK$13:AK62,1,FALSE))</f>
        <v>0</v>
      </c>
      <c r="AN63" s="116">
        <f>IF(E63="","",D63&amp;E63)</f>
      </c>
      <c r="AO63" s="116">
        <f>IF(AN63="",1,AN63)</f>
        <v>1</v>
      </c>
      <c r="AP63" s="117">
        <f>IF(ISERROR(VLOOKUP(AO63,$AN$13:AN62,1,FALSE)),0,VLOOKUP(AO63,$AN$13:AN62,1,FALSE))</f>
        <v>0</v>
      </c>
      <c r="AQ63" s="117">
        <f>IF(AL63=AM63,1,0)-AP64</f>
        <v>0</v>
      </c>
      <c r="AT63" s="104">
        <f>$B$4&amp;C65&amp;G65</f>
      </c>
      <c r="AU63" s="123">
        <f>$B$4&amp;C65&amp;H65</f>
      </c>
    </row>
    <row r="64" spans="2:47" ht="27" customHeight="1">
      <c r="B64" s="226"/>
      <c r="C64" s="237"/>
      <c r="D64" s="238"/>
      <c r="E64" s="114"/>
      <c r="F64" s="216"/>
      <c r="G64" s="172"/>
      <c r="H64" s="195"/>
      <c r="I64" s="115"/>
      <c r="J64" s="138"/>
      <c r="K64" s="129"/>
      <c r="L64" s="130"/>
      <c r="M64" s="131"/>
      <c r="N64" s="131"/>
      <c r="O64" s="131"/>
      <c r="P64" s="131"/>
      <c r="Q64" s="131"/>
      <c r="R64" s="131"/>
      <c r="S64" s="131"/>
      <c r="T64" s="131"/>
      <c r="V64" s="131"/>
      <c r="AJ64" s="131"/>
      <c r="AK64" s="120"/>
      <c r="AL64" s="120"/>
      <c r="AM64" s="120"/>
      <c r="AN64" s="120"/>
      <c r="AO64" s="120"/>
      <c r="AP64" s="117">
        <f>IF(AO63=AP63,1,0)</f>
        <v>0</v>
      </c>
      <c r="AQ64" s="117"/>
      <c r="AT64" s="111"/>
      <c r="AU64" s="124"/>
    </row>
    <row r="65" spans="2:47" ht="27" customHeight="1">
      <c r="B65" s="225">
        <f>IF(AQ65&lt;1,26,"ﾅﾝﾊﾞｰｶｰﾄﾞが重複しています")</f>
        <v>26</v>
      </c>
      <c r="C65" s="237"/>
      <c r="D65" s="238"/>
      <c r="E65" s="114"/>
      <c r="F65" s="214"/>
      <c r="G65" s="172"/>
      <c r="H65" s="156"/>
      <c r="I65" s="115"/>
      <c r="J65" s="194"/>
      <c r="K65" s="132"/>
      <c r="L65" s="130"/>
      <c r="M65" s="131"/>
      <c r="N65" s="131"/>
      <c r="O65" s="131"/>
      <c r="P65" s="130"/>
      <c r="Q65" s="130"/>
      <c r="R65" s="130"/>
      <c r="S65" s="130"/>
      <c r="T65" s="130"/>
      <c r="V65" s="130"/>
      <c r="AJ65" s="131"/>
      <c r="AK65" s="116">
        <f>IF(D65="","",C65&amp;D65)</f>
      </c>
      <c r="AL65" s="116">
        <f>IF(AK65="",1,AK65)</f>
        <v>1</v>
      </c>
      <c r="AM65" s="116">
        <f>IF(ISERROR(VLOOKUP(AL65,$AK$13:AK64,1,FALSE)),0,VLOOKUP(AL65,$AK$13:AK64,1,FALSE))</f>
        <v>0</v>
      </c>
      <c r="AN65" s="116">
        <f>IF(E65="","",D65&amp;E65)</f>
      </c>
      <c r="AO65" s="116">
        <f>IF(AN65="",1,AN65)</f>
        <v>1</v>
      </c>
      <c r="AP65" s="117">
        <f>IF(ISERROR(VLOOKUP(AO65,$AN$13:AN64,1,FALSE)),0,VLOOKUP(AO65,$AN$13:AN64,1,FALSE))</f>
        <v>0</v>
      </c>
      <c r="AQ65" s="117">
        <f>IF(AL65=AM65,1,0)-AP66</f>
        <v>0</v>
      </c>
      <c r="AT65" s="104">
        <f>$B$4&amp;C67&amp;G67</f>
      </c>
      <c r="AU65" s="123">
        <f>$B$4&amp;C67&amp;H67</f>
      </c>
    </row>
    <row r="66" spans="2:47" ht="27" customHeight="1">
      <c r="B66" s="226"/>
      <c r="C66" s="237"/>
      <c r="D66" s="238"/>
      <c r="E66" s="114"/>
      <c r="F66" s="216"/>
      <c r="G66" s="172"/>
      <c r="H66" s="195"/>
      <c r="I66" s="115"/>
      <c r="J66" s="138"/>
      <c r="K66" s="129"/>
      <c r="L66" s="130"/>
      <c r="M66" s="131"/>
      <c r="N66" s="131"/>
      <c r="O66" s="131"/>
      <c r="P66" s="131"/>
      <c r="Q66" s="131"/>
      <c r="R66" s="131"/>
      <c r="S66" s="131"/>
      <c r="T66" s="131"/>
      <c r="V66" s="131"/>
      <c r="AJ66" s="131"/>
      <c r="AK66" s="120"/>
      <c r="AL66" s="120"/>
      <c r="AM66" s="120"/>
      <c r="AN66" s="120"/>
      <c r="AO66" s="120"/>
      <c r="AP66" s="117">
        <f>IF(AO65=AP65,1,0)</f>
        <v>0</v>
      </c>
      <c r="AQ66" s="117"/>
      <c r="AT66" s="111"/>
      <c r="AU66" s="124"/>
    </row>
    <row r="67" spans="2:47" ht="27" customHeight="1">
      <c r="B67" s="225">
        <f>IF(AQ67&lt;1,27,"ﾅﾝﾊﾞｰｶｰﾄﾞが重複しています")</f>
        <v>27</v>
      </c>
      <c r="C67" s="237"/>
      <c r="D67" s="238"/>
      <c r="E67" s="114"/>
      <c r="F67" s="214"/>
      <c r="G67" s="172"/>
      <c r="H67" s="156"/>
      <c r="I67" s="115"/>
      <c r="J67" s="194"/>
      <c r="K67" s="129"/>
      <c r="L67" s="131"/>
      <c r="M67" s="131"/>
      <c r="N67" s="131"/>
      <c r="O67" s="131"/>
      <c r="P67" s="130"/>
      <c r="Q67" s="130"/>
      <c r="R67" s="130"/>
      <c r="S67" s="130"/>
      <c r="T67" s="130"/>
      <c r="V67" s="130"/>
      <c r="AJ67" s="131"/>
      <c r="AK67" s="116">
        <f>IF(D67="","",C67&amp;D67)</f>
      </c>
      <c r="AL67" s="116">
        <f>IF(AK67="",1,AK67)</f>
        <v>1</v>
      </c>
      <c r="AM67" s="116">
        <f>IF(ISERROR(VLOOKUP(AL67,$AK$13:AK66,1,FALSE)),0,VLOOKUP(AL67,$AK$13:AK66,1,FALSE))</f>
        <v>0</v>
      </c>
      <c r="AN67" s="116">
        <f>IF(E67="","",D67&amp;E67)</f>
      </c>
      <c r="AO67" s="116">
        <f>IF(AN67="",1,AN67)</f>
        <v>1</v>
      </c>
      <c r="AP67" s="117">
        <f>IF(ISERROR(VLOOKUP(AO67,$AN$13:AN66,1,FALSE)),0,VLOOKUP(AO67,$AN$13:AN66,1,FALSE))</f>
        <v>0</v>
      </c>
      <c r="AQ67" s="117">
        <f>IF(AL67=AM67,1,0)-AP68</f>
        <v>0</v>
      </c>
      <c r="AT67" s="104">
        <f>$B$4&amp;C69&amp;G69</f>
      </c>
      <c r="AU67" s="123">
        <f>$B$4&amp;C69&amp;H69</f>
      </c>
    </row>
    <row r="68" spans="2:47" ht="27" customHeight="1">
      <c r="B68" s="226"/>
      <c r="C68" s="237"/>
      <c r="D68" s="238"/>
      <c r="E68" s="114"/>
      <c r="F68" s="216"/>
      <c r="G68" s="156"/>
      <c r="H68" s="195"/>
      <c r="I68" s="115"/>
      <c r="J68" s="138"/>
      <c r="K68" s="129"/>
      <c r="L68" s="130"/>
      <c r="M68" s="131"/>
      <c r="N68" s="131"/>
      <c r="O68" s="131"/>
      <c r="P68" s="131"/>
      <c r="Q68" s="131"/>
      <c r="R68" s="131"/>
      <c r="S68" s="131"/>
      <c r="T68" s="131"/>
      <c r="V68" s="131"/>
      <c r="AJ68" s="131"/>
      <c r="AK68" s="120"/>
      <c r="AL68" s="120"/>
      <c r="AM68" s="120"/>
      <c r="AN68" s="120"/>
      <c r="AO68" s="120"/>
      <c r="AP68" s="117">
        <f>IF(AO67=AP67,1,0)</f>
        <v>0</v>
      </c>
      <c r="AQ68" s="117"/>
      <c r="AT68" s="111"/>
      <c r="AU68" s="124"/>
    </row>
    <row r="69" spans="2:47" ht="27" customHeight="1">
      <c r="B69" s="225">
        <f>IF(AQ69&lt;1,28,"ﾅﾝﾊﾞｰｶｰﾄﾞが重複しています")</f>
        <v>28</v>
      </c>
      <c r="C69" s="237"/>
      <c r="D69" s="238"/>
      <c r="E69" s="114"/>
      <c r="F69" s="214"/>
      <c r="G69" s="172"/>
      <c r="H69" s="156"/>
      <c r="I69" s="115"/>
      <c r="J69" s="194"/>
      <c r="K69" s="129"/>
      <c r="L69" s="130"/>
      <c r="M69" s="131"/>
      <c r="N69" s="131"/>
      <c r="O69" s="130"/>
      <c r="P69" s="130"/>
      <c r="Q69" s="130"/>
      <c r="R69" s="130"/>
      <c r="S69" s="130"/>
      <c r="T69" s="130"/>
      <c r="V69" s="130"/>
      <c r="AJ69" s="131"/>
      <c r="AK69" s="116">
        <f>IF(D69="","",C69&amp;D69)</f>
      </c>
      <c r="AL69" s="116">
        <f>IF(AK69="",1,AK69)</f>
        <v>1</v>
      </c>
      <c r="AM69" s="116">
        <f>IF(ISERROR(VLOOKUP(AL69,$AK$13:AK68,1,FALSE)),0,VLOOKUP(AL69,$AK$13:AK68,1,FALSE))</f>
        <v>0</v>
      </c>
      <c r="AN69" s="116">
        <f>IF(E69="","",D69&amp;E69)</f>
      </c>
      <c r="AO69" s="116">
        <f>IF(AN69="",1,AN69)</f>
        <v>1</v>
      </c>
      <c r="AP69" s="117">
        <f>IF(ISERROR(VLOOKUP(AO69,$AN$13:AN68,1,FALSE)),0,VLOOKUP(AO69,$AN$13:AN68,1,FALSE))</f>
        <v>0</v>
      </c>
      <c r="AQ69" s="117">
        <f>IF(AL69=AM69,1,0)-AP70</f>
        <v>0</v>
      </c>
      <c r="AT69" s="104">
        <f>$B$4&amp;C71&amp;G71</f>
      </c>
      <c r="AU69" s="123">
        <f>$B$4&amp;C71&amp;H71</f>
      </c>
    </row>
    <row r="70" spans="2:47" ht="27" customHeight="1">
      <c r="B70" s="226"/>
      <c r="C70" s="237"/>
      <c r="D70" s="238"/>
      <c r="E70" s="114"/>
      <c r="F70" s="216"/>
      <c r="G70" s="172"/>
      <c r="H70" s="195"/>
      <c r="I70" s="115"/>
      <c r="J70" s="138"/>
      <c r="K70" s="129"/>
      <c r="L70" s="130"/>
      <c r="M70" s="131"/>
      <c r="N70" s="131"/>
      <c r="O70" s="131"/>
      <c r="P70" s="130"/>
      <c r="Q70" s="130"/>
      <c r="R70" s="130"/>
      <c r="S70" s="130"/>
      <c r="T70" s="130"/>
      <c r="V70" s="130"/>
      <c r="AJ70" s="131"/>
      <c r="AK70" s="120"/>
      <c r="AL70" s="120"/>
      <c r="AM70" s="120"/>
      <c r="AN70" s="120"/>
      <c r="AO70" s="120"/>
      <c r="AP70" s="117">
        <f>IF(AO69=AP69,1,0)</f>
        <v>0</v>
      </c>
      <c r="AQ70" s="117"/>
      <c r="AT70" s="111"/>
      <c r="AU70" s="124"/>
    </row>
    <row r="71" spans="2:47" ht="27" customHeight="1">
      <c r="B71" s="225">
        <f>IF(AQ71&lt;1,29,"ﾅﾝﾊﾞｰｶｰﾄﾞが重複しています")</f>
        <v>29</v>
      </c>
      <c r="C71" s="237"/>
      <c r="D71" s="238"/>
      <c r="E71" s="114"/>
      <c r="F71" s="214"/>
      <c r="G71" s="172"/>
      <c r="H71" s="156"/>
      <c r="I71" s="115"/>
      <c r="J71" s="194"/>
      <c r="K71" s="129"/>
      <c r="L71" s="130"/>
      <c r="M71" s="131"/>
      <c r="N71" s="131"/>
      <c r="O71" s="131"/>
      <c r="P71" s="130"/>
      <c r="Q71" s="130"/>
      <c r="R71" s="130"/>
      <c r="S71" s="130"/>
      <c r="T71" s="130"/>
      <c r="V71" s="130"/>
      <c r="AJ71" s="131"/>
      <c r="AK71" s="116">
        <f>IF(D71="","",C71&amp;D71)</f>
      </c>
      <c r="AL71" s="116">
        <f>IF(AK71="",1,AK71)</f>
        <v>1</v>
      </c>
      <c r="AM71" s="116">
        <f>IF(ISERROR(VLOOKUP(AL71,$AK$13:AK70,1,FALSE)),0,VLOOKUP(AL71,$AK$13:AK70,1,FALSE))</f>
        <v>0</v>
      </c>
      <c r="AN71" s="116">
        <f>IF(E71="","",D71&amp;E71)</f>
      </c>
      <c r="AO71" s="116">
        <f>IF(AN71="",1,AN71)</f>
        <v>1</v>
      </c>
      <c r="AP71" s="117">
        <f>IF(ISERROR(VLOOKUP(AO71,$AN$13:AN70,1,FALSE)),0,VLOOKUP(AO71,$AN$13:AN70,1,FALSE))</f>
        <v>0</v>
      </c>
      <c r="AQ71" s="117">
        <f>IF(AL71=AM71,1,0)-AP72</f>
        <v>0</v>
      </c>
      <c r="AT71" s="104">
        <f>$B$4&amp;C73&amp;G73</f>
      </c>
      <c r="AU71" s="123">
        <f>$B$4&amp;C73&amp;H73</f>
      </c>
    </row>
    <row r="72" spans="2:47" ht="27" customHeight="1">
      <c r="B72" s="226"/>
      <c r="C72" s="237"/>
      <c r="D72" s="238"/>
      <c r="E72" s="114"/>
      <c r="F72" s="216"/>
      <c r="G72" s="172"/>
      <c r="H72" s="195"/>
      <c r="I72" s="115"/>
      <c r="J72" s="138"/>
      <c r="K72" s="129"/>
      <c r="L72" s="130"/>
      <c r="M72" s="131"/>
      <c r="N72" s="131"/>
      <c r="O72" s="131"/>
      <c r="P72" s="130"/>
      <c r="Q72" s="130"/>
      <c r="R72" s="130"/>
      <c r="S72" s="130"/>
      <c r="T72" s="130"/>
      <c r="V72" s="130"/>
      <c r="AJ72" s="131"/>
      <c r="AK72" s="120"/>
      <c r="AL72" s="120"/>
      <c r="AM72" s="120"/>
      <c r="AN72" s="120"/>
      <c r="AO72" s="120"/>
      <c r="AP72" s="117">
        <f>IF(AO71=AP71,1,0)</f>
        <v>0</v>
      </c>
      <c r="AQ72" s="117"/>
      <c r="AT72" s="111"/>
      <c r="AU72" s="124"/>
    </row>
    <row r="73" spans="2:47" ht="27" customHeight="1" thickBot="1">
      <c r="B73" s="272">
        <f>IF(AQ73&lt;1,30,"ﾅﾝﾊﾞｰｶｰﾄﾞが重複しています")</f>
        <v>30</v>
      </c>
      <c r="C73" s="237"/>
      <c r="D73" s="238"/>
      <c r="E73" s="114"/>
      <c r="F73" s="214"/>
      <c r="G73" s="172"/>
      <c r="H73" s="156"/>
      <c r="I73" s="115"/>
      <c r="J73" s="194"/>
      <c r="K73" s="129"/>
      <c r="L73" s="130"/>
      <c r="M73" s="130"/>
      <c r="N73" s="130"/>
      <c r="O73" s="131"/>
      <c r="P73" s="130"/>
      <c r="Q73" s="130"/>
      <c r="R73" s="130"/>
      <c r="S73" s="130"/>
      <c r="T73" s="130"/>
      <c r="V73" s="130"/>
      <c r="AJ73" s="131"/>
      <c r="AK73" s="116">
        <f>IF(D73="","",C73&amp;D73)</f>
      </c>
      <c r="AL73" s="116">
        <f>IF(AK73="",1,AK73)</f>
        <v>1</v>
      </c>
      <c r="AM73" s="116">
        <f>IF(ISERROR(VLOOKUP(AL73,$AK$13:AK72,1,FALSE)),0,VLOOKUP(AL73,$AK$13:AK72,1,FALSE))</f>
        <v>0</v>
      </c>
      <c r="AN73" s="116">
        <f>IF(E73="","",D73&amp;E73)</f>
      </c>
      <c r="AO73" s="116">
        <f>IF(AN73="",1,AN73)</f>
        <v>1</v>
      </c>
      <c r="AP73" s="117">
        <f>IF(ISERROR(VLOOKUP(AO73,$AN$13:AN72,1,FALSE)),0,VLOOKUP(AO73,$AN$13:AN72,1,FALSE))</f>
        <v>0</v>
      </c>
      <c r="AQ73" s="117">
        <f>IF(AL73=AM73,1,0)-AP74</f>
        <v>0</v>
      </c>
      <c r="AT73" s="104">
        <f>$B$4&amp;C75&amp;G75</f>
      </c>
      <c r="AU73" s="123">
        <f>$B$4&amp;C75&amp;H75</f>
      </c>
    </row>
    <row r="74" spans="2:47" ht="27" customHeight="1" thickBot="1">
      <c r="B74" s="268"/>
      <c r="C74" s="273"/>
      <c r="D74" s="274"/>
      <c r="E74" s="125"/>
      <c r="F74" s="215"/>
      <c r="G74" s="158"/>
      <c r="H74" s="196"/>
      <c r="I74" s="126"/>
      <c r="J74" s="138"/>
      <c r="K74" s="129"/>
      <c r="L74" s="130"/>
      <c r="M74" s="130"/>
      <c r="N74" s="130"/>
      <c r="O74" s="131"/>
      <c r="P74" s="130"/>
      <c r="Q74" s="130"/>
      <c r="R74" s="130"/>
      <c r="S74" s="130"/>
      <c r="T74" s="130"/>
      <c r="V74" s="130"/>
      <c r="AJ74" s="131"/>
      <c r="AK74" s="120"/>
      <c r="AL74" s="120"/>
      <c r="AM74" s="120"/>
      <c r="AN74" s="120"/>
      <c r="AO74" s="120"/>
      <c r="AP74" s="117">
        <f>IF(AO73=AP73,1,0)</f>
        <v>0</v>
      </c>
      <c r="AQ74" s="117"/>
      <c r="AT74" s="111"/>
      <c r="AU74" s="124"/>
    </row>
    <row r="75" spans="1:47" ht="27" customHeight="1">
      <c r="A75" s="113">
        <f>COUNTA(E75,E77,E79,E81,E83,E85,E87,E89,E91,E93)</f>
        <v>0</v>
      </c>
      <c r="B75" s="225">
        <f>IF(AQ75&lt;1,31,"ﾅﾝﾊﾞｰｶｰﾄﾞが重複しています")</f>
        <v>31</v>
      </c>
      <c r="C75" s="275"/>
      <c r="D75" s="271"/>
      <c r="E75" s="127"/>
      <c r="F75" s="217"/>
      <c r="G75" s="159"/>
      <c r="H75" s="159"/>
      <c r="I75" s="128"/>
      <c r="J75" s="194"/>
      <c r="K75" s="129"/>
      <c r="L75" s="130"/>
      <c r="M75" s="131"/>
      <c r="N75" s="131"/>
      <c r="O75" s="131"/>
      <c r="P75" s="130"/>
      <c r="Q75" s="130"/>
      <c r="R75" s="130"/>
      <c r="S75" s="130"/>
      <c r="T75" s="130"/>
      <c r="V75" s="130"/>
      <c r="AJ75" s="131"/>
      <c r="AK75" s="116">
        <f>IF(D75="","",C75&amp;D75)</f>
      </c>
      <c r="AL75" s="116">
        <f>IF(AK75="",1,AK75)</f>
        <v>1</v>
      </c>
      <c r="AM75" s="116">
        <f>IF(ISERROR(VLOOKUP(AL75,$AK$13:AK74,1,FALSE)),0,VLOOKUP(AL75,$AK$13:AK74,1,FALSE))</f>
        <v>0</v>
      </c>
      <c r="AN75" s="116">
        <f>IF(E75="","",D75&amp;E75)</f>
      </c>
      <c r="AO75" s="116">
        <f>IF(AN75="",1,AN75)</f>
        <v>1</v>
      </c>
      <c r="AP75" s="117">
        <f>IF(ISERROR(VLOOKUP(AO75,$AN$13:AN74,1,FALSE)),0,VLOOKUP(AO75,$AN$13:AN74,1,FALSE))</f>
        <v>0</v>
      </c>
      <c r="AQ75" s="117">
        <f>IF(AL75=AM75,1,0)-AP76</f>
        <v>0</v>
      </c>
      <c r="AT75" s="104">
        <f>$B$4&amp;C77&amp;G77</f>
      </c>
      <c r="AU75" s="123">
        <f>$B$4&amp;C77&amp;H77</f>
      </c>
    </row>
    <row r="76" spans="1:47" ht="27" customHeight="1">
      <c r="A76" s="118">
        <f>COUNTA(G75:I75,G77:I77,G79:I79,G81:I81,G83:I83,G85:I85,G87:I87,G89:I89,G91:I91,G93:I93)</f>
        <v>0</v>
      </c>
      <c r="B76" s="226"/>
      <c r="C76" s="237"/>
      <c r="D76" s="238"/>
      <c r="E76" s="114"/>
      <c r="F76" s="216"/>
      <c r="G76" s="156"/>
      <c r="H76" s="195"/>
      <c r="I76" s="115"/>
      <c r="J76" s="138"/>
      <c r="K76" s="129"/>
      <c r="L76" s="130"/>
      <c r="M76" s="131"/>
      <c r="N76" s="131"/>
      <c r="O76" s="131"/>
      <c r="P76" s="130"/>
      <c r="Q76" s="130"/>
      <c r="R76" s="130"/>
      <c r="S76" s="130"/>
      <c r="T76" s="130"/>
      <c r="V76" s="130"/>
      <c r="AJ76" s="131"/>
      <c r="AK76" s="120"/>
      <c r="AL76" s="120"/>
      <c r="AM76" s="120"/>
      <c r="AN76" s="120"/>
      <c r="AO76" s="120"/>
      <c r="AP76" s="117">
        <f>IF(AO75=AP75,1,0)</f>
        <v>0</v>
      </c>
      <c r="AQ76" s="117"/>
      <c r="AT76" s="111"/>
      <c r="AU76" s="124"/>
    </row>
    <row r="77" spans="2:47" ht="27" customHeight="1">
      <c r="B77" s="225">
        <f>IF(AQ77&lt;1,32,"ﾅﾝﾊﾞｰｶｰﾄﾞが重複しています")</f>
        <v>32</v>
      </c>
      <c r="C77" s="237"/>
      <c r="D77" s="238"/>
      <c r="E77" s="114"/>
      <c r="F77" s="214"/>
      <c r="G77" s="156"/>
      <c r="H77" s="156"/>
      <c r="I77" s="115"/>
      <c r="J77" s="194"/>
      <c r="K77" s="129"/>
      <c r="L77" s="131"/>
      <c r="M77" s="131"/>
      <c r="N77" s="131"/>
      <c r="O77" s="130"/>
      <c r="P77" s="131"/>
      <c r="Q77" s="131"/>
      <c r="R77" s="131"/>
      <c r="S77" s="131"/>
      <c r="T77" s="131"/>
      <c r="V77" s="131"/>
      <c r="AJ77" s="130"/>
      <c r="AK77" s="116">
        <f>IF(D77="","",C77&amp;D77)</f>
      </c>
      <c r="AL77" s="116">
        <f>IF(AK77="",1,AK77)</f>
        <v>1</v>
      </c>
      <c r="AM77" s="116">
        <f>IF(ISERROR(VLOOKUP(AL77,$AK$13:AK76,1,FALSE)),0,VLOOKUP(AL77,$AK$13:AK76,1,FALSE))</f>
        <v>0</v>
      </c>
      <c r="AN77" s="116">
        <f>IF(E77="","",D77&amp;E77)</f>
      </c>
      <c r="AO77" s="116">
        <f>IF(AN77="",1,AN77)</f>
        <v>1</v>
      </c>
      <c r="AP77" s="117">
        <f>IF(ISERROR(VLOOKUP(AO77,$AN$13:AN76,1,FALSE)),0,VLOOKUP(AO77,$AN$13:AN76,1,FALSE))</f>
        <v>0</v>
      </c>
      <c r="AQ77" s="117">
        <f>IF(AL77=AM77,1,0)-AP78</f>
        <v>0</v>
      </c>
      <c r="AT77" s="104">
        <f>$B$4&amp;C79&amp;G79</f>
      </c>
      <c r="AU77" s="123">
        <f>$B$4&amp;C79&amp;H79</f>
      </c>
    </row>
    <row r="78" spans="2:47" ht="27" customHeight="1">
      <c r="B78" s="226"/>
      <c r="C78" s="237"/>
      <c r="D78" s="238"/>
      <c r="E78" s="114"/>
      <c r="F78" s="216"/>
      <c r="G78" s="156"/>
      <c r="H78" s="195"/>
      <c r="I78" s="115"/>
      <c r="J78" s="138"/>
      <c r="K78" s="129"/>
      <c r="L78" s="130"/>
      <c r="M78" s="131"/>
      <c r="N78" s="131"/>
      <c r="O78" s="131"/>
      <c r="P78" s="130"/>
      <c r="Q78" s="130"/>
      <c r="R78" s="130"/>
      <c r="S78" s="130"/>
      <c r="T78" s="130"/>
      <c r="V78" s="130"/>
      <c r="AJ78" s="131"/>
      <c r="AK78" s="120"/>
      <c r="AL78" s="120"/>
      <c r="AM78" s="120"/>
      <c r="AN78" s="120"/>
      <c r="AO78" s="120"/>
      <c r="AP78" s="117">
        <f>IF(AO77=AP77,1,0)</f>
        <v>0</v>
      </c>
      <c r="AQ78" s="117"/>
      <c r="AT78" s="111"/>
      <c r="AU78" s="124"/>
    </row>
    <row r="79" spans="2:47" ht="27" customHeight="1">
      <c r="B79" s="225">
        <f>IF(AQ79&lt;1,33,"ﾅﾝﾊﾞｰｶｰﾄﾞが重複しています")</f>
        <v>33</v>
      </c>
      <c r="C79" s="237"/>
      <c r="D79" s="238"/>
      <c r="E79" s="114"/>
      <c r="F79" s="214"/>
      <c r="G79" s="156"/>
      <c r="H79" s="156"/>
      <c r="I79" s="115"/>
      <c r="J79" s="194"/>
      <c r="K79" s="129"/>
      <c r="L79" s="131"/>
      <c r="M79" s="131"/>
      <c r="N79" s="131"/>
      <c r="O79" s="131"/>
      <c r="P79" s="130"/>
      <c r="Q79" s="130"/>
      <c r="R79" s="130"/>
      <c r="S79" s="130"/>
      <c r="T79" s="130"/>
      <c r="V79" s="130"/>
      <c r="AJ79" s="131"/>
      <c r="AK79" s="116">
        <f>IF(D79="","",C79&amp;D79)</f>
      </c>
      <c r="AL79" s="116">
        <f>IF(AK79="",1,AK79)</f>
        <v>1</v>
      </c>
      <c r="AM79" s="116">
        <f>IF(ISERROR(VLOOKUP(AL79,$AK$13:AK78,1,FALSE)),0,VLOOKUP(AL79,$AK$13:AK78,1,FALSE))</f>
        <v>0</v>
      </c>
      <c r="AN79" s="116">
        <f>IF(E79="","",D79&amp;E79)</f>
      </c>
      <c r="AO79" s="116">
        <f>IF(AN79="",1,AN79)</f>
        <v>1</v>
      </c>
      <c r="AP79" s="117">
        <f>IF(ISERROR(VLOOKUP(AO79,$AN$13:AN78,1,FALSE)),0,VLOOKUP(AO79,$AN$13:AN78,1,FALSE))</f>
        <v>0</v>
      </c>
      <c r="AQ79" s="117">
        <f>IF(AL79=AM79,1,0)-AP80</f>
        <v>0</v>
      </c>
      <c r="AT79" s="104">
        <f>$B$4&amp;C81&amp;G81</f>
      </c>
      <c r="AU79" s="123">
        <f>$B$4&amp;C81&amp;H81</f>
      </c>
    </row>
    <row r="80" spans="2:47" ht="27" customHeight="1">
      <c r="B80" s="226"/>
      <c r="C80" s="237"/>
      <c r="D80" s="238"/>
      <c r="E80" s="114"/>
      <c r="F80" s="216"/>
      <c r="G80" s="156"/>
      <c r="H80" s="195"/>
      <c r="I80" s="115"/>
      <c r="J80" s="138"/>
      <c r="K80" s="129"/>
      <c r="L80" s="130"/>
      <c r="M80" s="131"/>
      <c r="N80" s="131"/>
      <c r="O80" s="131"/>
      <c r="P80" s="131"/>
      <c r="Q80" s="131"/>
      <c r="R80" s="131"/>
      <c r="S80" s="131"/>
      <c r="T80" s="131"/>
      <c r="V80" s="131"/>
      <c r="AJ80" s="131"/>
      <c r="AK80" s="120"/>
      <c r="AL80" s="120"/>
      <c r="AM80" s="120"/>
      <c r="AN80" s="120"/>
      <c r="AO80" s="120"/>
      <c r="AP80" s="117">
        <f>IF(AO79=AP79,1,0)</f>
        <v>0</v>
      </c>
      <c r="AQ80" s="117"/>
      <c r="AT80" s="111"/>
      <c r="AU80" s="124"/>
    </row>
    <row r="81" spans="2:47" ht="27" customHeight="1">
      <c r="B81" s="225">
        <f>IF(AQ81&lt;1,34,"ﾅﾝﾊﾞｰｶｰﾄﾞが重複しています")</f>
        <v>34</v>
      </c>
      <c r="C81" s="237"/>
      <c r="D81" s="238"/>
      <c r="E81" s="114"/>
      <c r="F81" s="214"/>
      <c r="G81" s="156"/>
      <c r="H81" s="156"/>
      <c r="I81" s="115"/>
      <c r="J81" s="194"/>
      <c r="K81" s="129"/>
      <c r="L81" s="131"/>
      <c r="M81" s="131"/>
      <c r="N81" s="131"/>
      <c r="O81" s="131"/>
      <c r="P81" s="130"/>
      <c r="Q81" s="130"/>
      <c r="R81" s="130"/>
      <c r="S81" s="130"/>
      <c r="T81" s="130"/>
      <c r="V81" s="130"/>
      <c r="AJ81" s="131"/>
      <c r="AK81" s="116">
        <f>IF(D81="","",C81&amp;D81)</f>
      </c>
      <c r="AL81" s="116">
        <f>IF(AK81="",1,AK81)</f>
        <v>1</v>
      </c>
      <c r="AM81" s="116">
        <f>IF(ISERROR(VLOOKUP(AL81,$AK$13:AK80,1,FALSE)),0,VLOOKUP(AL81,$AK$13:AK80,1,FALSE))</f>
        <v>0</v>
      </c>
      <c r="AN81" s="116">
        <f>IF(E81="","",D81&amp;E81)</f>
      </c>
      <c r="AO81" s="116">
        <f>IF(AN81="",1,AN81)</f>
        <v>1</v>
      </c>
      <c r="AP81" s="117">
        <f>IF(ISERROR(VLOOKUP(AO81,$AN$13:AN80,1,FALSE)),0,VLOOKUP(AO81,$AN$13:AN80,1,FALSE))</f>
        <v>0</v>
      </c>
      <c r="AQ81" s="117">
        <f>IF(AL81=AM81,1,0)-AP82</f>
        <v>0</v>
      </c>
      <c r="AT81" s="104">
        <f>$B$4&amp;C83&amp;G83</f>
      </c>
      <c r="AU81" s="123">
        <f>$B$4&amp;C83&amp;H83</f>
      </c>
    </row>
    <row r="82" spans="2:47" ht="27" customHeight="1">
      <c r="B82" s="226"/>
      <c r="C82" s="237"/>
      <c r="D82" s="238"/>
      <c r="E82" s="114"/>
      <c r="F82" s="216"/>
      <c r="G82" s="156"/>
      <c r="H82" s="195"/>
      <c r="I82" s="115"/>
      <c r="J82" s="138"/>
      <c r="K82" s="129"/>
      <c r="L82" s="131"/>
      <c r="M82" s="131"/>
      <c r="N82" s="131"/>
      <c r="O82" s="131"/>
      <c r="P82" s="130"/>
      <c r="Q82" s="130"/>
      <c r="R82" s="130"/>
      <c r="S82" s="130"/>
      <c r="T82" s="130"/>
      <c r="V82" s="130"/>
      <c r="AJ82" s="131"/>
      <c r="AK82" s="120"/>
      <c r="AL82" s="120"/>
      <c r="AM82" s="120"/>
      <c r="AN82" s="120"/>
      <c r="AO82" s="120"/>
      <c r="AP82" s="117">
        <f>IF(AO81=AP81,1,0)</f>
        <v>0</v>
      </c>
      <c r="AQ82" s="117"/>
      <c r="AT82" s="111"/>
      <c r="AU82" s="124"/>
    </row>
    <row r="83" spans="2:47" ht="27" customHeight="1">
      <c r="B83" s="225">
        <f>IF(AQ83&lt;1,35,"ﾅﾝﾊﾞｰｶｰﾄﾞが重複しています")</f>
        <v>35</v>
      </c>
      <c r="C83" s="237"/>
      <c r="D83" s="238"/>
      <c r="E83" s="114"/>
      <c r="F83" s="214"/>
      <c r="G83" s="156"/>
      <c r="H83" s="156"/>
      <c r="I83" s="115"/>
      <c r="J83" s="194"/>
      <c r="K83" s="129"/>
      <c r="L83" s="130"/>
      <c r="M83" s="131"/>
      <c r="N83" s="131"/>
      <c r="O83" s="131"/>
      <c r="P83" s="131"/>
      <c r="Q83" s="131"/>
      <c r="R83" s="131"/>
      <c r="S83" s="131"/>
      <c r="T83" s="131"/>
      <c r="V83" s="131"/>
      <c r="AJ83" s="131"/>
      <c r="AK83" s="116">
        <f>IF(D83="","",C83&amp;D83)</f>
      </c>
      <c r="AL83" s="116">
        <f>IF(AK83="",1,AK83)</f>
        <v>1</v>
      </c>
      <c r="AM83" s="116">
        <f>IF(ISERROR(VLOOKUP(AL83,$AK$13:AK82,1,FALSE)),0,VLOOKUP(AL83,$AK$13:AK82,1,FALSE))</f>
        <v>0</v>
      </c>
      <c r="AN83" s="116">
        <f>IF(E83="","",D83&amp;E83)</f>
      </c>
      <c r="AO83" s="116">
        <f>IF(AN83="",1,AN83)</f>
        <v>1</v>
      </c>
      <c r="AP83" s="117">
        <f>IF(ISERROR(VLOOKUP(AO83,$AN$13:AN82,1,FALSE)),0,VLOOKUP(AO83,$AN$13:AN82,1,FALSE))</f>
        <v>0</v>
      </c>
      <c r="AQ83" s="117">
        <f>IF(AL83=AM83,1,0)-AP84</f>
        <v>0</v>
      </c>
      <c r="AT83" s="104">
        <f>$B$4&amp;C85&amp;G85</f>
      </c>
      <c r="AU83" s="123">
        <f>$B$4&amp;C85&amp;H85</f>
      </c>
    </row>
    <row r="84" spans="2:47" ht="27" customHeight="1">
      <c r="B84" s="226"/>
      <c r="C84" s="237"/>
      <c r="D84" s="238"/>
      <c r="E84" s="114"/>
      <c r="F84" s="216"/>
      <c r="G84" s="156"/>
      <c r="H84" s="195"/>
      <c r="I84" s="115"/>
      <c r="J84" s="138"/>
      <c r="K84" s="129"/>
      <c r="L84" s="130"/>
      <c r="M84" s="131"/>
      <c r="N84" s="131"/>
      <c r="O84" s="131"/>
      <c r="P84" s="131"/>
      <c r="Q84" s="131"/>
      <c r="R84" s="131"/>
      <c r="S84" s="131"/>
      <c r="T84" s="131"/>
      <c r="V84" s="131"/>
      <c r="AJ84" s="131"/>
      <c r="AK84" s="120"/>
      <c r="AL84" s="120"/>
      <c r="AM84" s="120"/>
      <c r="AN84" s="120"/>
      <c r="AO84" s="120"/>
      <c r="AP84" s="117">
        <f>IF(AO83=AP83,1,0)</f>
        <v>0</v>
      </c>
      <c r="AQ84" s="117"/>
      <c r="AT84" s="111"/>
      <c r="AU84" s="124"/>
    </row>
    <row r="85" spans="2:47" ht="27" customHeight="1">
      <c r="B85" s="225">
        <f>IF(AQ85&lt;1,36,"ﾅﾝﾊﾞｰｶｰﾄﾞが重複しています")</f>
        <v>36</v>
      </c>
      <c r="C85" s="237"/>
      <c r="D85" s="238"/>
      <c r="E85" s="114"/>
      <c r="F85" s="214"/>
      <c r="G85" s="156"/>
      <c r="H85" s="156"/>
      <c r="I85" s="115"/>
      <c r="J85" s="194"/>
      <c r="K85" s="132"/>
      <c r="L85" s="130"/>
      <c r="M85" s="131"/>
      <c r="N85" s="131"/>
      <c r="O85" s="131"/>
      <c r="P85" s="130"/>
      <c r="Q85" s="130"/>
      <c r="R85" s="130"/>
      <c r="S85" s="130"/>
      <c r="T85" s="130"/>
      <c r="V85" s="130"/>
      <c r="AJ85" s="131"/>
      <c r="AK85" s="116">
        <f>IF(D85="","",C85&amp;D85)</f>
      </c>
      <c r="AL85" s="116">
        <f>IF(AK85="",1,AK85)</f>
        <v>1</v>
      </c>
      <c r="AM85" s="116">
        <f>IF(ISERROR(VLOOKUP(AL85,$AK$13:AK84,1,FALSE)),0,VLOOKUP(AL85,$AK$13:AK84,1,FALSE))</f>
        <v>0</v>
      </c>
      <c r="AN85" s="116">
        <f>IF(E85="","",D85&amp;E85)</f>
      </c>
      <c r="AO85" s="116">
        <f>IF(AN85="",1,AN85)</f>
        <v>1</v>
      </c>
      <c r="AP85" s="117">
        <f>IF(ISERROR(VLOOKUP(AO85,$AN$13:AN84,1,FALSE)),0,VLOOKUP(AO85,$AN$13:AN84,1,FALSE))</f>
        <v>0</v>
      </c>
      <c r="AQ85" s="117">
        <f>IF(AL85=AM85,1,0)-AP86</f>
        <v>0</v>
      </c>
      <c r="AT85" s="104">
        <f>$B$4&amp;C87&amp;G87</f>
      </c>
      <c r="AU85" s="123">
        <f>$B$4&amp;C87&amp;H87</f>
      </c>
    </row>
    <row r="86" spans="2:47" ht="27" customHeight="1">
      <c r="B86" s="226"/>
      <c r="C86" s="237"/>
      <c r="D86" s="238"/>
      <c r="E86" s="114"/>
      <c r="F86" s="216"/>
      <c r="G86" s="156"/>
      <c r="H86" s="195"/>
      <c r="I86" s="115"/>
      <c r="J86" s="138"/>
      <c r="K86" s="129"/>
      <c r="L86" s="130"/>
      <c r="M86" s="131"/>
      <c r="N86" s="131"/>
      <c r="O86" s="131"/>
      <c r="P86" s="131"/>
      <c r="Q86" s="131"/>
      <c r="R86" s="131"/>
      <c r="S86" s="131"/>
      <c r="T86" s="131"/>
      <c r="V86" s="131"/>
      <c r="AJ86" s="131"/>
      <c r="AK86" s="120"/>
      <c r="AL86" s="120"/>
      <c r="AM86" s="120"/>
      <c r="AN86" s="120"/>
      <c r="AO86" s="120"/>
      <c r="AP86" s="117">
        <f>IF(AO85=AP85,1,0)</f>
        <v>0</v>
      </c>
      <c r="AQ86" s="117"/>
      <c r="AT86" s="111"/>
      <c r="AU86" s="124"/>
    </row>
    <row r="87" spans="2:47" ht="27" customHeight="1">
      <c r="B87" s="225">
        <f>IF(AQ87&lt;1,37,"ﾅﾝﾊﾞｰｶｰﾄﾞが重複しています")</f>
        <v>37</v>
      </c>
      <c r="C87" s="237"/>
      <c r="D87" s="238"/>
      <c r="E87" s="114"/>
      <c r="F87" s="214"/>
      <c r="G87" s="156"/>
      <c r="H87" s="156"/>
      <c r="I87" s="115"/>
      <c r="J87" s="194"/>
      <c r="K87" s="129"/>
      <c r="L87" s="131"/>
      <c r="M87" s="131"/>
      <c r="N87" s="131"/>
      <c r="O87" s="131"/>
      <c r="P87" s="130"/>
      <c r="Q87" s="130"/>
      <c r="R87" s="130"/>
      <c r="S87" s="130"/>
      <c r="T87" s="130"/>
      <c r="V87" s="130"/>
      <c r="AJ87" s="131"/>
      <c r="AK87" s="116">
        <f>IF(D87="","",C87&amp;D87)</f>
      </c>
      <c r="AL87" s="116">
        <f>IF(AK87="",1,AK87)</f>
        <v>1</v>
      </c>
      <c r="AM87" s="116">
        <f>IF(ISERROR(VLOOKUP(AL87,$AK$13:AK86,1,FALSE)),0,VLOOKUP(AL87,$AK$13:AK86,1,FALSE))</f>
        <v>0</v>
      </c>
      <c r="AN87" s="116">
        <f>IF(E87="","",D87&amp;E87)</f>
      </c>
      <c r="AO87" s="116">
        <f>IF(AN87="",1,AN87)</f>
        <v>1</v>
      </c>
      <c r="AP87" s="117">
        <f>IF(ISERROR(VLOOKUP(AO87,$AN$13:AN86,1,FALSE)),0,VLOOKUP(AO87,$AN$13:AN86,1,FALSE))</f>
        <v>0</v>
      </c>
      <c r="AQ87" s="117">
        <f>IF(AL87=AM87,1,0)-AP88</f>
        <v>0</v>
      </c>
      <c r="AT87" s="104">
        <f>$B$4&amp;C89&amp;G89</f>
      </c>
      <c r="AU87" s="123">
        <f>$B$4&amp;C89&amp;H89</f>
      </c>
    </row>
    <row r="88" spans="2:47" ht="27" customHeight="1">
      <c r="B88" s="226"/>
      <c r="C88" s="237"/>
      <c r="D88" s="238"/>
      <c r="E88" s="114"/>
      <c r="F88" s="216"/>
      <c r="G88" s="156"/>
      <c r="H88" s="195"/>
      <c r="I88" s="115"/>
      <c r="J88" s="138"/>
      <c r="K88" s="129"/>
      <c r="L88" s="130"/>
      <c r="M88" s="131"/>
      <c r="N88" s="131"/>
      <c r="O88" s="131"/>
      <c r="P88" s="131"/>
      <c r="Q88" s="131"/>
      <c r="R88" s="131"/>
      <c r="S88" s="131"/>
      <c r="T88" s="131"/>
      <c r="V88" s="131"/>
      <c r="AJ88" s="131"/>
      <c r="AK88" s="120"/>
      <c r="AL88" s="120"/>
      <c r="AM88" s="120"/>
      <c r="AN88" s="120"/>
      <c r="AO88" s="120"/>
      <c r="AP88" s="117">
        <f>IF(AO87=AP87,1,0)</f>
        <v>0</v>
      </c>
      <c r="AQ88" s="117"/>
      <c r="AT88" s="111"/>
      <c r="AU88" s="124"/>
    </row>
    <row r="89" spans="2:47" ht="27" customHeight="1">
      <c r="B89" s="225">
        <f>IF(AQ89&lt;1,38,"ﾅﾝﾊﾞｰｶｰﾄﾞが重複しています")</f>
        <v>38</v>
      </c>
      <c r="C89" s="237"/>
      <c r="D89" s="238"/>
      <c r="E89" s="114"/>
      <c r="F89" s="214"/>
      <c r="G89" s="156"/>
      <c r="H89" s="156"/>
      <c r="I89" s="115"/>
      <c r="J89" s="194"/>
      <c r="K89" s="129"/>
      <c r="L89" s="130"/>
      <c r="M89" s="131"/>
      <c r="N89" s="131"/>
      <c r="O89" s="130"/>
      <c r="P89" s="130"/>
      <c r="Q89" s="130"/>
      <c r="R89" s="130"/>
      <c r="S89" s="130"/>
      <c r="T89" s="130"/>
      <c r="V89" s="130"/>
      <c r="AJ89" s="131"/>
      <c r="AK89" s="116">
        <f>IF(D89="","",C89&amp;D89)</f>
      </c>
      <c r="AL89" s="116">
        <f>IF(AK89="",1,AK89)</f>
        <v>1</v>
      </c>
      <c r="AM89" s="116">
        <f>IF(ISERROR(VLOOKUP(AL89,$AK$13:AK88,1,FALSE)),0,VLOOKUP(AL89,$AK$13:AK88,1,FALSE))</f>
        <v>0</v>
      </c>
      <c r="AN89" s="116">
        <f>IF(E89="","",D89&amp;E89)</f>
      </c>
      <c r="AO89" s="116">
        <f>IF(AN89="",1,AN89)</f>
        <v>1</v>
      </c>
      <c r="AP89" s="117">
        <f>IF(ISERROR(VLOOKUP(AO89,$AN$13:AN88,1,FALSE)),0,VLOOKUP(AO89,$AN$13:AN88,1,FALSE))</f>
        <v>0</v>
      </c>
      <c r="AQ89" s="117">
        <f>IF(AL89=AM89,1,0)-AP90</f>
        <v>0</v>
      </c>
      <c r="AT89" s="104">
        <f>$B$4&amp;C91&amp;G91</f>
      </c>
      <c r="AU89" s="123">
        <f>$B$4&amp;C91&amp;H91</f>
      </c>
    </row>
    <row r="90" spans="2:47" ht="27" customHeight="1">
      <c r="B90" s="226"/>
      <c r="C90" s="237"/>
      <c r="D90" s="238"/>
      <c r="E90" s="114"/>
      <c r="F90" s="216"/>
      <c r="G90" s="156"/>
      <c r="H90" s="195"/>
      <c r="I90" s="115"/>
      <c r="J90" s="138"/>
      <c r="K90" s="129"/>
      <c r="L90" s="130"/>
      <c r="M90" s="131"/>
      <c r="N90" s="131"/>
      <c r="O90" s="131"/>
      <c r="P90" s="130"/>
      <c r="Q90" s="130"/>
      <c r="R90" s="130"/>
      <c r="S90" s="130"/>
      <c r="T90" s="130"/>
      <c r="V90" s="130"/>
      <c r="AJ90" s="131"/>
      <c r="AK90" s="120"/>
      <c r="AL90" s="120"/>
      <c r="AM90" s="120"/>
      <c r="AN90" s="120"/>
      <c r="AO90" s="120"/>
      <c r="AP90" s="117">
        <f>IF(AO89=AP89,1,0)</f>
        <v>0</v>
      </c>
      <c r="AQ90" s="117"/>
      <c r="AT90" s="111"/>
      <c r="AU90" s="124"/>
    </row>
    <row r="91" spans="2:47" ht="27" customHeight="1">
      <c r="B91" s="225">
        <f>IF(AQ91&lt;1,39,"ﾅﾝﾊﾞｰｶｰﾄﾞが重複しています")</f>
        <v>39</v>
      </c>
      <c r="C91" s="237"/>
      <c r="D91" s="238"/>
      <c r="E91" s="114"/>
      <c r="F91" s="214"/>
      <c r="G91" s="156"/>
      <c r="H91" s="156"/>
      <c r="I91" s="115"/>
      <c r="J91" s="194"/>
      <c r="K91" s="129"/>
      <c r="L91" s="130"/>
      <c r="M91" s="131"/>
      <c r="N91" s="131"/>
      <c r="O91" s="131"/>
      <c r="P91" s="130"/>
      <c r="Q91" s="130"/>
      <c r="R91" s="130"/>
      <c r="S91" s="130"/>
      <c r="T91" s="130"/>
      <c r="V91" s="130"/>
      <c r="AJ91" s="131"/>
      <c r="AK91" s="116">
        <f>IF(D91="","",C91&amp;D91)</f>
      </c>
      <c r="AL91" s="116">
        <f>IF(AK91="",1,AK91)</f>
        <v>1</v>
      </c>
      <c r="AM91" s="116">
        <f>IF(ISERROR(VLOOKUP(AL91,$AK$13:AK90,1,FALSE)),0,VLOOKUP(AL91,$AK$13:AK90,1,FALSE))</f>
        <v>0</v>
      </c>
      <c r="AN91" s="116">
        <f>IF(E91="","",D91&amp;E91)</f>
      </c>
      <c r="AO91" s="116">
        <f>IF(AN91="",1,AN91)</f>
        <v>1</v>
      </c>
      <c r="AP91" s="117">
        <f>IF(ISERROR(VLOOKUP(AO91,$AN$13:AN90,1,FALSE)),0,VLOOKUP(AO91,$AN$13:AN90,1,FALSE))</f>
        <v>0</v>
      </c>
      <c r="AQ91" s="117">
        <f>IF(AL91=AM91,1,0)-AP92</f>
        <v>0</v>
      </c>
      <c r="AT91" s="104">
        <f>$B$4&amp;C93&amp;G93</f>
      </c>
      <c r="AU91" s="123">
        <f>$B$4&amp;C93&amp;H93</f>
      </c>
    </row>
    <row r="92" spans="2:47" ht="27" customHeight="1">
      <c r="B92" s="226"/>
      <c r="C92" s="237"/>
      <c r="D92" s="238"/>
      <c r="E92" s="114"/>
      <c r="F92" s="216"/>
      <c r="G92" s="156"/>
      <c r="H92" s="195"/>
      <c r="I92" s="115"/>
      <c r="J92" s="138"/>
      <c r="K92" s="129"/>
      <c r="L92" s="130"/>
      <c r="M92" s="131"/>
      <c r="N92" s="131"/>
      <c r="O92" s="131"/>
      <c r="P92" s="130"/>
      <c r="Q92" s="130"/>
      <c r="R92" s="130"/>
      <c r="S92" s="130"/>
      <c r="T92" s="130"/>
      <c r="V92" s="130"/>
      <c r="AJ92" s="131"/>
      <c r="AK92" s="120"/>
      <c r="AL92" s="120"/>
      <c r="AM92" s="120"/>
      <c r="AN92" s="120"/>
      <c r="AO92" s="120"/>
      <c r="AP92" s="117">
        <f>IF(AO91=AP91,1,0)</f>
        <v>0</v>
      </c>
      <c r="AQ92" s="117"/>
      <c r="AT92" s="111"/>
      <c r="AU92" s="124"/>
    </row>
    <row r="93" spans="2:47" ht="27" customHeight="1" thickBot="1">
      <c r="B93" s="272">
        <f>IF(AQ93&lt;1,40,"ﾅﾝﾊﾞｰｶｰﾄﾞが重複しています")</f>
        <v>40</v>
      </c>
      <c r="C93" s="237"/>
      <c r="D93" s="238"/>
      <c r="E93" s="114"/>
      <c r="F93" s="214"/>
      <c r="G93" s="156"/>
      <c r="H93" s="156"/>
      <c r="I93" s="115"/>
      <c r="J93" s="194"/>
      <c r="K93" s="129"/>
      <c r="L93" s="130"/>
      <c r="M93" s="130"/>
      <c r="N93" s="130"/>
      <c r="O93" s="131"/>
      <c r="P93" s="130"/>
      <c r="Q93" s="130"/>
      <c r="R93" s="130"/>
      <c r="S93" s="130"/>
      <c r="T93" s="130"/>
      <c r="V93" s="130"/>
      <c r="AJ93" s="131"/>
      <c r="AK93" s="116">
        <f>IF(D93="","",C93&amp;D93)</f>
      </c>
      <c r="AL93" s="116">
        <f>IF(AK93="",1,AK93)</f>
        <v>1</v>
      </c>
      <c r="AM93" s="116">
        <f>IF(ISERROR(VLOOKUP(AL93,$AK$13:AK92,1,FALSE)),0,VLOOKUP(AL93,$AK$13:AK92,1,FALSE))</f>
        <v>0</v>
      </c>
      <c r="AN93" s="116">
        <f>IF(E93="","",D93&amp;E93)</f>
      </c>
      <c r="AO93" s="116">
        <f>IF(AN93="",1,AN93)</f>
        <v>1</v>
      </c>
      <c r="AP93" s="117">
        <f>IF(ISERROR(VLOOKUP(AO93,$AN$13:AN92,1,FALSE)),0,VLOOKUP(AO93,$AN$13:AN92,1,FALSE))</f>
        <v>0</v>
      </c>
      <c r="AQ93" s="117">
        <f>IF(AL93=AM93,1,0)-AP94</f>
        <v>0</v>
      </c>
      <c r="AT93" s="104">
        <f>$B$4&amp;C95&amp;G95</f>
      </c>
      <c r="AU93" s="123">
        <f>$B$4&amp;C95&amp;H95</f>
      </c>
    </row>
    <row r="94" spans="2:47" ht="27" customHeight="1" thickBot="1">
      <c r="B94" s="268"/>
      <c r="C94" s="273"/>
      <c r="D94" s="274"/>
      <c r="E94" s="125"/>
      <c r="F94" s="215"/>
      <c r="G94" s="158"/>
      <c r="H94" s="196"/>
      <c r="I94" s="126"/>
      <c r="J94" s="138"/>
      <c r="K94" s="129"/>
      <c r="L94" s="130"/>
      <c r="M94" s="130"/>
      <c r="N94" s="130"/>
      <c r="O94" s="131"/>
      <c r="P94" s="130"/>
      <c r="Q94" s="130"/>
      <c r="R94" s="130"/>
      <c r="S94" s="130"/>
      <c r="T94" s="130"/>
      <c r="V94" s="130"/>
      <c r="AJ94" s="131"/>
      <c r="AK94" s="120"/>
      <c r="AL94" s="120"/>
      <c r="AM94" s="120"/>
      <c r="AN94" s="120"/>
      <c r="AO94" s="120"/>
      <c r="AP94" s="117">
        <f>IF(AO93=AP93,1,0)</f>
        <v>0</v>
      </c>
      <c r="AQ94" s="117"/>
      <c r="AT94" s="111"/>
      <c r="AU94" s="124"/>
    </row>
    <row r="95" spans="1:47" ht="27" customHeight="1">
      <c r="A95" s="113">
        <f>COUNTA(E95,E97,E99,E101,E103,E105,E107,E109,E111,E113)</f>
        <v>0</v>
      </c>
      <c r="B95" s="225">
        <f>IF(AQ95&lt;1,41,"ﾅﾝﾊﾞｰｶｰﾄﾞが重複しています")</f>
        <v>41</v>
      </c>
      <c r="C95" s="275"/>
      <c r="D95" s="271"/>
      <c r="E95" s="127"/>
      <c r="F95" s="217"/>
      <c r="G95" s="159"/>
      <c r="H95" s="159"/>
      <c r="I95" s="128"/>
      <c r="J95" s="194"/>
      <c r="K95" s="129"/>
      <c r="L95" s="130"/>
      <c r="M95" s="131"/>
      <c r="N95" s="131"/>
      <c r="O95" s="131"/>
      <c r="P95" s="130"/>
      <c r="Q95" s="130"/>
      <c r="R95" s="130"/>
      <c r="S95" s="130"/>
      <c r="T95" s="130"/>
      <c r="V95" s="130"/>
      <c r="AJ95" s="131"/>
      <c r="AK95" s="116">
        <f>IF(D95="","",C95&amp;D95)</f>
      </c>
      <c r="AL95" s="116">
        <f>IF(AK95="",1,AK95)</f>
        <v>1</v>
      </c>
      <c r="AM95" s="116">
        <f>IF(ISERROR(VLOOKUP(AL95,$AK$13:AK94,1,FALSE)),0,VLOOKUP(AL95,$AK$13:AK94,1,FALSE))</f>
        <v>0</v>
      </c>
      <c r="AN95" s="116">
        <f>IF(E95="","",D95&amp;E95)</f>
      </c>
      <c r="AO95" s="116">
        <f>IF(AN95="",1,AN95)</f>
        <v>1</v>
      </c>
      <c r="AP95" s="117">
        <f>IF(ISERROR(VLOOKUP(AO95,$AN$13:AN94,1,FALSE)),0,VLOOKUP(AO95,$AN$13:AN94,1,FALSE))</f>
        <v>0</v>
      </c>
      <c r="AQ95" s="117">
        <f>IF(AL95=AM95,1,0)-AP96</f>
        <v>0</v>
      </c>
      <c r="AT95" s="104">
        <f>$B$4&amp;C97&amp;G97</f>
      </c>
      <c r="AU95" s="123">
        <f>$B$4&amp;C97&amp;H97</f>
      </c>
    </row>
    <row r="96" spans="1:47" ht="27" customHeight="1">
      <c r="A96" s="118">
        <f>COUNTA(G95:I95,G97:I97,G99:I99,G101:I101,G103:I103,G105:I105,G107:I107,G109:I109,G111:I111,G113:I113)</f>
        <v>0</v>
      </c>
      <c r="B96" s="226"/>
      <c r="C96" s="237"/>
      <c r="D96" s="238"/>
      <c r="E96" s="114"/>
      <c r="F96" s="216"/>
      <c r="G96" s="156"/>
      <c r="H96" s="195"/>
      <c r="I96" s="115"/>
      <c r="J96" s="138"/>
      <c r="K96" s="129"/>
      <c r="L96" s="130"/>
      <c r="M96" s="131"/>
      <c r="N96" s="131"/>
      <c r="O96" s="131"/>
      <c r="P96" s="130"/>
      <c r="Q96" s="130"/>
      <c r="R96" s="130"/>
      <c r="S96" s="130"/>
      <c r="T96" s="130"/>
      <c r="V96" s="130"/>
      <c r="AJ96" s="131"/>
      <c r="AK96" s="120"/>
      <c r="AL96" s="120"/>
      <c r="AM96" s="120"/>
      <c r="AN96" s="120"/>
      <c r="AO96" s="120"/>
      <c r="AP96" s="117">
        <f>IF(AO95=AP95,1,0)</f>
        <v>0</v>
      </c>
      <c r="AQ96" s="117"/>
      <c r="AT96" s="111"/>
      <c r="AU96" s="124"/>
    </row>
    <row r="97" spans="2:47" ht="27" customHeight="1">
      <c r="B97" s="225">
        <f>IF(AQ97&lt;1,42,"ﾅﾝﾊﾞｰｶｰﾄﾞが重複しています")</f>
        <v>42</v>
      </c>
      <c r="C97" s="237"/>
      <c r="D97" s="238"/>
      <c r="E97" s="114"/>
      <c r="F97" s="214"/>
      <c r="G97" s="156"/>
      <c r="H97" s="156"/>
      <c r="I97" s="115"/>
      <c r="J97" s="194"/>
      <c r="K97" s="129"/>
      <c r="L97" s="131"/>
      <c r="M97" s="131"/>
      <c r="N97" s="131"/>
      <c r="O97" s="130"/>
      <c r="P97" s="131"/>
      <c r="Q97" s="131"/>
      <c r="R97" s="131"/>
      <c r="S97" s="131"/>
      <c r="T97" s="131"/>
      <c r="V97" s="131"/>
      <c r="AJ97" s="130"/>
      <c r="AK97" s="116">
        <f>IF(D97="","",C97&amp;D97)</f>
      </c>
      <c r="AL97" s="116">
        <f>IF(AK97="",1,AK97)</f>
        <v>1</v>
      </c>
      <c r="AM97" s="116">
        <f>IF(ISERROR(VLOOKUP(AL97,$AK$13:AK96,1,FALSE)),0,VLOOKUP(AL97,$AK$13:AK96,1,FALSE))</f>
        <v>0</v>
      </c>
      <c r="AN97" s="116">
        <f>IF(E97="","",D97&amp;E97)</f>
      </c>
      <c r="AO97" s="116">
        <f>IF(AN97="",1,AN97)</f>
        <v>1</v>
      </c>
      <c r="AP97" s="117">
        <f>IF(ISERROR(VLOOKUP(AO97,$AN$13:AN96,1,FALSE)),0,VLOOKUP(AO97,$AN$13:AN96,1,FALSE))</f>
        <v>0</v>
      </c>
      <c r="AQ97" s="117">
        <f>IF(AL97=AM97,1,0)-AP98</f>
        <v>0</v>
      </c>
      <c r="AT97" s="104">
        <f>$B$4&amp;C99&amp;G99</f>
      </c>
      <c r="AU97" s="123">
        <f>$B$4&amp;C99&amp;H99</f>
      </c>
    </row>
    <row r="98" spans="2:47" ht="27" customHeight="1">
      <c r="B98" s="226"/>
      <c r="C98" s="237"/>
      <c r="D98" s="238"/>
      <c r="E98" s="114"/>
      <c r="F98" s="216"/>
      <c r="G98" s="156"/>
      <c r="H98" s="195"/>
      <c r="I98" s="115"/>
      <c r="J98" s="138"/>
      <c r="K98" s="129"/>
      <c r="L98" s="130"/>
      <c r="M98" s="131"/>
      <c r="N98" s="131"/>
      <c r="O98" s="131"/>
      <c r="P98" s="130"/>
      <c r="Q98" s="130"/>
      <c r="R98" s="130"/>
      <c r="S98" s="130"/>
      <c r="T98" s="130"/>
      <c r="V98" s="130"/>
      <c r="AJ98" s="131"/>
      <c r="AK98" s="120"/>
      <c r="AL98" s="120"/>
      <c r="AM98" s="120"/>
      <c r="AN98" s="120"/>
      <c r="AO98" s="120"/>
      <c r="AP98" s="117">
        <f>IF(AO97=AP97,1,0)</f>
        <v>0</v>
      </c>
      <c r="AQ98" s="117"/>
      <c r="AT98" s="111"/>
      <c r="AU98" s="124"/>
    </row>
    <row r="99" spans="2:47" ht="27" customHeight="1">
      <c r="B99" s="225">
        <f>IF(AQ99&lt;1,43,"ﾅﾝﾊﾞｰｶｰﾄﾞが重複しています")</f>
        <v>43</v>
      </c>
      <c r="C99" s="237"/>
      <c r="D99" s="238"/>
      <c r="E99" s="114"/>
      <c r="F99" s="214"/>
      <c r="G99" s="156"/>
      <c r="H99" s="156"/>
      <c r="I99" s="115"/>
      <c r="J99" s="194"/>
      <c r="K99" s="129"/>
      <c r="L99" s="131"/>
      <c r="M99" s="131"/>
      <c r="N99" s="131"/>
      <c r="O99" s="131"/>
      <c r="P99" s="130"/>
      <c r="Q99" s="130"/>
      <c r="R99" s="130"/>
      <c r="S99" s="130"/>
      <c r="T99" s="130"/>
      <c r="V99" s="130"/>
      <c r="AJ99" s="131"/>
      <c r="AK99" s="116">
        <f>IF(D99="","",C99&amp;D99)</f>
      </c>
      <c r="AL99" s="116">
        <f>IF(AK99="",1,AK99)</f>
        <v>1</v>
      </c>
      <c r="AM99" s="116">
        <f>IF(ISERROR(VLOOKUP(AL99,$AK$13:AK98,1,FALSE)),0,VLOOKUP(AL99,$AK$13:AK98,1,FALSE))</f>
        <v>0</v>
      </c>
      <c r="AN99" s="116">
        <f>IF(E99="","",D99&amp;E99)</f>
      </c>
      <c r="AO99" s="116">
        <f>IF(AN99="",1,AN99)</f>
        <v>1</v>
      </c>
      <c r="AP99" s="117">
        <f>IF(ISERROR(VLOOKUP(AO99,$AN$13:AN98,1,FALSE)),0,VLOOKUP(AO99,$AN$13:AN98,1,FALSE))</f>
        <v>0</v>
      </c>
      <c r="AQ99" s="117">
        <f>IF(AL99=AM99,1,0)-AP100</f>
        <v>0</v>
      </c>
      <c r="AT99" s="104">
        <f>$B$4&amp;C101&amp;G101</f>
      </c>
      <c r="AU99" s="123">
        <f>$B$4&amp;C101&amp;H101</f>
      </c>
    </row>
    <row r="100" spans="2:47" ht="27" customHeight="1">
      <c r="B100" s="226"/>
      <c r="C100" s="237"/>
      <c r="D100" s="238"/>
      <c r="E100" s="114"/>
      <c r="F100" s="216"/>
      <c r="G100" s="156"/>
      <c r="H100" s="195"/>
      <c r="I100" s="115"/>
      <c r="J100" s="138"/>
      <c r="K100" s="129"/>
      <c r="L100" s="130"/>
      <c r="M100" s="131"/>
      <c r="N100" s="131"/>
      <c r="O100" s="131"/>
      <c r="P100" s="131"/>
      <c r="Q100" s="131"/>
      <c r="R100" s="131"/>
      <c r="S100" s="131"/>
      <c r="T100" s="131"/>
      <c r="V100" s="131"/>
      <c r="AJ100" s="131"/>
      <c r="AK100" s="120"/>
      <c r="AL100" s="120"/>
      <c r="AM100" s="120"/>
      <c r="AN100" s="120"/>
      <c r="AO100" s="120"/>
      <c r="AP100" s="117">
        <f>IF(AO99=AP99,1,0)</f>
        <v>0</v>
      </c>
      <c r="AQ100" s="117"/>
      <c r="AT100" s="111"/>
      <c r="AU100" s="124"/>
    </row>
    <row r="101" spans="2:47" ht="27" customHeight="1">
      <c r="B101" s="225">
        <f>IF(AQ101&lt;1,44,"ﾅﾝﾊﾞｰｶｰﾄﾞが重複しています")</f>
        <v>44</v>
      </c>
      <c r="C101" s="237"/>
      <c r="D101" s="238"/>
      <c r="E101" s="114"/>
      <c r="F101" s="214"/>
      <c r="G101" s="156"/>
      <c r="H101" s="156"/>
      <c r="I101" s="115"/>
      <c r="J101" s="194"/>
      <c r="K101" s="129"/>
      <c r="L101" s="131"/>
      <c r="M101" s="131"/>
      <c r="N101" s="131"/>
      <c r="O101" s="131"/>
      <c r="P101" s="130"/>
      <c r="Q101" s="130"/>
      <c r="R101" s="130"/>
      <c r="S101" s="130"/>
      <c r="T101" s="130"/>
      <c r="V101" s="130"/>
      <c r="AJ101" s="131"/>
      <c r="AK101" s="116">
        <f>IF(D101="","",C101&amp;D101)</f>
      </c>
      <c r="AL101" s="116">
        <f>IF(AK101="",1,AK101)</f>
        <v>1</v>
      </c>
      <c r="AM101" s="116">
        <f>IF(ISERROR(VLOOKUP(AL101,$AK$13:AK100,1,FALSE)),0,VLOOKUP(AL101,$AK$13:AK100,1,FALSE))</f>
        <v>0</v>
      </c>
      <c r="AN101" s="116">
        <f>IF(E101="","",D101&amp;E101)</f>
      </c>
      <c r="AO101" s="116">
        <f>IF(AN101="",1,AN101)</f>
        <v>1</v>
      </c>
      <c r="AP101" s="117">
        <f>IF(ISERROR(VLOOKUP(AO101,$AN$13:AN100,1,FALSE)),0,VLOOKUP(AO101,$AN$13:AN100,1,FALSE))</f>
        <v>0</v>
      </c>
      <c r="AQ101" s="117">
        <f>IF(AL101=AM101,1,0)-AP102</f>
        <v>0</v>
      </c>
      <c r="AT101" s="104">
        <f>$B$4&amp;C103&amp;G103</f>
      </c>
      <c r="AU101" s="123">
        <f>$B$4&amp;C103&amp;H103</f>
      </c>
    </row>
    <row r="102" spans="2:47" ht="27" customHeight="1">
      <c r="B102" s="226"/>
      <c r="C102" s="237"/>
      <c r="D102" s="238"/>
      <c r="E102" s="114"/>
      <c r="F102" s="216"/>
      <c r="G102" s="156"/>
      <c r="H102" s="195"/>
      <c r="I102" s="115"/>
      <c r="J102" s="138"/>
      <c r="K102" s="129"/>
      <c r="L102" s="131"/>
      <c r="M102" s="131"/>
      <c r="N102" s="131"/>
      <c r="O102" s="131"/>
      <c r="P102" s="130"/>
      <c r="Q102" s="130"/>
      <c r="R102" s="130"/>
      <c r="S102" s="130"/>
      <c r="T102" s="130"/>
      <c r="V102" s="130"/>
      <c r="AJ102" s="131"/>
      <c r="AK102" s="120"/>
      <c r="AL102" s="120"/>
      <c r="AM102" s="120"/>
      <c r="AN102" s="120"/>
      <c r="AO102" s="120"/>
      <c r="AP102" s="117">
        <f>IF(AO101=AP101,1,0)</f>
        <v>0</v>
      </c>
      <c r="AQ102" s="117"/>
      <c r="AT102" s="111"/>
      <c r="AU102" s="124"/>
    </row>
    <row r="103" spans="2:47" ht="27" customHeight="1">
      <c r="B103" s="225">
        <f>IF(AQ103&lt;1,45,"ﾅﾝﾊﾞｰｶｰﾄﾞが重複しています")</f>
        <v>45</v>
      </c>
      <c r="C103" s="237"/>
      <c r="D103" s="238"/>
      <c r="E103" s="114"/>
      <c r="F103" s="214"/>
      <c r="G103" s="156"/>
      <c r="H103" s="156"/>
      <c r="I103" s="115"/>
      <c r="J103" s="194"/>
      <c r="K103" s="129"/>
      <c r="L103" s="130"/>
      <c r="M103" s="131"/>
      <c r="N103" s="131"/>
      <c r="O103" s="131"/>
      <c r="P103" s="131"/>
      <c r="Q103" s="131"/>
      <c r="R103" s="131"/>
      <c r="S103" s="131"/>
      <c r="T103" s="131"/>
      <c r="V103" s="131"/>
      <c r="AJ103" s="131"/>
      <c r="AK103" s="116">
        <f>IF(D103="","",C103&amp;D103)</f>
      </c>
      <c r="AL103" s="116">
        <f>IF(AK103="",1,AK103)</f>
        <v>1</v>
      </c>
      <c r="AM103" s="116">
        <f>IF(ISERROR(VLOOKUP(AL103,$AK$13:AK102,1,FALSE)),0,VLOOKUP(AL103,$AK$13:AK102,1,FALSE))</f>
        <v>0</v>
      </c>
      <c r="AN103" s="116">
        <f>IF(E103="","",D103&amp;E103)</f>
      </c>
      <c r="AO103" s="116">
        <f>IF(AN103="",1,AN103)</f>
        <v>1</v>
      </c>
      <c r="AP103" s="117">
        <f>IF(ISERROR(VLOOKUP(AO103,$AN$13:AN102,1,FALSE)),0,VLOOKUP(AO103,$AN$13:AN102,1,FALSE))</f>
        <v>0</v>
      </c>
      <c r="AQ103" s="117">
        <f>IF(AL103=AM103,1,0)-AP104</f>
        <v>0</v>
      </c>
      <c r="AT103" s="104">
        <f>$B$4&amp;C105&amp;G105</f>
      </c>
      <c r="AU103" s="123">
        <f>$B$4&amp;C105&amp;H105</f>
      </c>
    </row>
    <row r="104" spans="2:47" ht="27" customHeight="1">
      <c r="B104" s="226"/>
      <c r="C104" s="237"/>
      <c r="D104" s="238"/>
      <c r="E104" s="114"/>
      <c r="F104" s="216"/>
      <c r="G104" s="156"/>
      <c r="H104" s="195"/>
      <c r="I104" s="115"/>
      <c r="J104" s="138"/>
      <c r="K104" s="129"/>
      <c r="L104" s="130"/>
      <c r="M104" s="131"/>
      <c r="N104" s="131"/>
      <c r="O104" s="131"/>
      <c r="P104" s="131"/>
      <c r="Q104" s="131"/>
      <c r="R104" s="131"/>
      <c r="S104" s="131"/>
      <c r="T104" s="131"/>
      <c r="V104" s="131"/>
      <c r="AJ104" s="131"/>
      <c r="AK104" s="120"/>
      <c r="AL104" s="120"/>
      <c r="AM104" s="120"/>
      <c r="AN104" s="120"/>
      <c r="AO104" s="120"/>
      <c r="AP104" s="117">
        <f>IF(AO103=AP103,1,0)</f>
        <v>0</v>
      </c>
      <c r="AQ104" s="117"/>
      <c r="AT104" s="111"/>
      <c r="AU104" s="124"/>
    </row>
    <row r="105" spans="2:47" ht="27" customHeight="1">
      <c r="B105" s="225">
        <f>IF(AQ105&lt;1,46,"ﾅﾝﾊﾞｰｶｰﾄﾞが重複しています")</f>
        <v>46</v>
      </c>
      <c r="C105" s="237"/>
      <c r="D105" s="238"/>
      <c r="E105" s="114"/>
      <c r="F105" s="214"/>
      <c r="G105" s="156"/>
      <c r="H105" s="156"/>
      <c r="I105" s="115"/>
      <c r="J105" s="194"/>
      <c r="K105" s="132"/>
      <c r="L105" s="130"/>
      <c r="M105" s="131"/>
      <c r="N105" s="131"/>
      <c r="O105" s="131"/>
      <c r="P105" s="130"/>
      <c r="Q105" s="130"/>
      <c r="R105" s="130"/>
      <c r="S105" s="130"/>
      <c r="T105" s="130"/>
      <c r="V105" s="130"/>
      <c r="AJ105" s="131"/>
      <c r="AK105" s="116">
        <f>IF(D105="","",C105&amp;D105)</f>
      </c>
      <c r="AL105" s="116">
        <f>IF(AK105="",1,AK105)</f>
        <v>1</v>
      </c>
      <c r="AM105" s="116">
        <f>IF(ISERROR(VLOOKUP(AL105,$AK$13:AK104,1,FALSE)),0,VLOOKUP(AL105,$AK$13:AK104,1,FALSE))</f>
        <v>0</v>
      </c>
      <c r="AN105" s="116">
        <f>IF(E105="","",D105&amp;E105)</f>
      </c>
      <c r="AO105" s="116">
        <f>IF(AN105="",1,AN105)</f>
        <v>1</v>
      </c>
      <c r="AP105" s="117">
        <f>IF(ISERROR(VLOOKUP(AO105,$AN$13:AN104,1,FALSE)),0,VLOOKUP(AO105,$AN$13:AN104,1,FALSE))</f>
        <v>0</v>
      </c>
      <c r="AQ105" s="117">
        <f>IF(AL105=AM105,1,0)-AP106</f>
        <v>0</v>
      </c>
      <c r="AT105" s="104">
        <f>$B$4&amp;C107&amp;G107</f>
      </c>
      <c r="AU105" s="123">
        <f>$B$4&amp;C107&amp;H107</f>
      </c>
    </row>
    <row r="106" spans="2:47" ht="27" customHeight="1">
      <c r="B106" s="226"/>
      <c r="C106" s="237"/>
      <c r="D106" s="238"/>
      <c r="E106" s="114"/>
      <c r="F106" s="216"/>
      <c r="G106" s="156"/>
      <c r="H106" s="195"/>
      <c r="I106" s="115"/>
      <c r="J106" s="138"/>
      <c r="K106" s="129"/>
      <c r="L106" s="130"/>
      <c r="M106" s="131"/>
      <c r="N106" s="131"/>
      <c r="O106" s="131"/>
      <c r="P106" s="131"/>
      <c r="Q106" s="131"/>
      <c r="R106" s="131"/>
      <c r="S106" s="131"/>
      <c r="T106" s="131"/>
      <c r="V106" s="131"/>
      <c r="AJ106" s="131"/>
      <c r="AK106" s="120"/>
      <c r="AL106" s="120"/>
      <c r="AM106" s="120"/>
      <c r="AN106" s="120"/>
      <c r="AO106" s="120"/>
      <c r="AP106" s="117">
        <f>IF(AO105=AP105,1,0)</f>
        <v>0</v>
      </c>
      <c r="AQ106" s="117"/>
      <c r="AT106" s="111"/>
      <c r="AU106" s="124"/>
    </row>
    <row r="107" spans="2:47" ht="27" customHeight="1">
      <c r="B107" s="225">
        <f>IF(AQ107&lt;1,47,"ﾅﾝﾊﾞｰｶｰﾄﾞが重複しています")</f>
        <v>47</v>
      </c>
      <c r="C107" s="237"/>
      <c r="D107" s="238"/>
      <c r="E107" s="114"/>
      <c r="F107" s="214"/>
      <c r="G107" s="156"/>
      <c r="H107" s="156"/>
      <c r="I107" s="115"/>
      <c r="J107" s="194"/>
      <c r="K107" s="129"/>
      <c r="L107" s="131"/>
      <c r="M107" s="131"/>
      <c r="N107" s="131"/>
      <c r="O107" s="131"/>
      <c r="P107" s="130"/>
      <c r="Q107" s="130"/>
      <c r="R107" s="130"/>
      <c r="S107" s="130"/>
      <c r="T107" s="130"/>
      <c r="V107" s="130"/>
      <c r="AJ107" s="131"/>
      <c r="AK107" s="116">
        <f>IF(D107="","",C107&amp;D107)</f>
      </c>
      <c r="AL107" s="116">
        <f>IF(AK107="",1,AK107)</f>
        <v>1</v>
      </c>
      <c r="AM107" s="116">
        <f>IF(ISERROR(VLOOKUP(AL107,$AK$13:AK106,1,FALSE)),0,VLOOKUP(AL107,$AK$13:AK106,1,FALSE))</f>
        <v>0</v>
      </c>
      <c r="AN107" s="116">
        <f>IF(E107="","",D107&amp;E107)</f>
      </c>
      <c r="AO107" s="116">
        <f>IF(AN107="",1,AN107)</f>
        <v>1</v>
      </c>
      <c r="AP107" s="117">
        <f>IF(ISERROR(VLOOKUP(AO107,$AN$13:AN106,1,FALSE)),0,VLOOKUP(AO107,$AN$13:AN106,1,FALSE))</f>
        <v>0</v>
      </c>
      <c r="AQ107" s="117">
        <f>IF(AL107=AM107,1,0)-AP108</f>
        <v>0</v>
      </c>
      <c r="AT107" s="104">
        <f>$B$4&amp;C109&amp;G109</f>
      </c>
      <c r="AU107" s="123">
        <f>$B$4&amp;C109&amp;H109</f>
      </c>
    </row>
    <row r="108" spans="2:47" ht="27" customHeight="1">
      <c r="B108" s="226"/>
      <c r="C108" s="237"/>
      <c r="D108" s="238"/>
      <c r="E108" s="114"/>
      <c r="F108" s="216"/>
      <c r="G108" s="156"/>
      <c r="H108" s="195"/>
      <c r="I108" s="115"/>
      <c r="J108" s="138"/>
      <c r="K108" s="129"/>
      <c r="L108" s="130"/>
      <c r="M108" s="131"/>
      <c r="N108" s="131"/>
      <c r="O108" s="131"/>
      <c r="P108" s="131"/>
      <c r="Q108" s="131"/>
      <c r="R108" s="131"/>
      <c r="S108" s="131"/>
      <c r="T108" s="131"/>
      <c r="V108" s="131"/>
      <c r="AJ108" s="131"/>
      <c r="AK108" s="120"/>
      <c r="AL108" s="120"/>
      <c r="AM108" s="120"/>
      <c r="AN108" s="120"/>
      <c r="AO108" s="120"/>
      <c r="AP108" s="117">
        <f>IF(AO107=AP107,1,0)</f>
        <v>0</v>
      </c>
      <c r="AQ108" s="117"/>
      <c r="AT108" s="111"/>
      <c r="AU108" s="124"/>
    </row>
    <row r="109" spans="2:47" ht="27" customHeight="1">
      <c r="B109" s="225">
        <f>IF(AQ109&lt;1,48,"ﾅﾝﾊﾞｰｶｰﾄﾞが重複しています")</f>
        <v>48</v>
      </c>
      <c r="C109" s="237"/>
      <c r="D109" s="238"/>
      <c r="E109" s="114"/>
      <c r="F109" s="214"/>
      <c r="G109" s="156"/>
      <c r="H109" s="156"/>
      <c r="I109" s="115"/>
      <c r="J109" s="194"/>
      <c r="K109" s="129"/>
      <c r="L109" s="130"/>
      <c r="M109" s="131"/>
      <c r="N109" s="131"/>
      <c r="O109" s="130"/>
      <c r="P109" s="130"/>
      <c r="Q109" s="130"/>
      <c r="R109" s="130"/>
      <c r="S109" s="130"/>
      <c r="T109" s="130"/>
      <c r="V109" s="130"/>
      <c r="AJ109" s="131"/>
      <c r="AK109" s="116">
        <f>IF(D109="","",C109&amp;D109)</f>
      </c>
      <c r="AL109" s="116">
        <f>IF(AK109="",1,AK109)</f>
        <v>1</v>
      </c>
      <c r="AM109" s="116">
        <f>IF(ISERROR(VLOOKUP(AL109,$AK$13:AK108,1,FALSE)),0,VLOOKUP(AL109,$AK$13:AK108,1,FALSE))</f>
        <v>0</v>
      </c>
      <c r="AN109" s="116">
        <f>IF(E109="","",D109&amp;E109)</f>
      </c>
      <c r="AO109" s="116">
        <f>IF(AN109="",1,AN109)</f>
        <v>1</v>
      </c>
      <c r="AP109" s="117">
        <f>IF(ISERROR(VLOOKUP(AO109,$AN$13:AN108,1,FALSE)),0,VLOOKUP(AO109,$AN$13:AN108,1,FALSE))</f>
        <v>0</v>
      </c>
      <c r="AQ109" s="117">
        <f>IF(AL109=AM109,1,0)-AP110</f>
        <v>0</v>
      </c>
      <c r="AT109" s="104">
        <f>$B$4&amp;C111&amp;G111</f>
      </c>
      <c r="AU109" s="123">
        <f>$B$4&amp;C111&amp;H111</f>
      </c>
    </row>
    <row r="110" spans="2:47" ht="27" customHeight="1">
      <c r="B110" s="226"/>
      <c r="C110" s="237"/>
      <c r="D110" s="238"/>
      <c r="E110" s="114"/>
      <c r="F110" s="216"/>
      <c r="G110" s="156"/>
      <c r="H110" s="195"/>
      <c r="I110" s="115"/>
      <c r="J110" s="138"/>
      <c r="K110" s="129"/>
      <c r="L110" s="130"/>
      <c r="M110" s="131"/>
      <c r="N110" s="131"/>
      <c r="O110" s="131"/>
      <c r="P110" s="130"/>
      <c r="Q110" s="130"/>
      <c r="R110" s="130"/>
      <c r="S110" s="130"/>
      <c r="T110" s="130"/>
      <c r="V110" s="130"/>
      <c r="AJ110" s="131"/>
      <c r="AK110" s="120"/>
      <c r="AL110" s="120"/>
      <c r="AM110" s="120"/>
      <c r="AN110" s="120"/>
      <c r="AO110" s="120"/>
      <c r="AP110" s="117">
        <f>IF(AO109=AP109,1,0)</f>
        <v>0</v>
      </c>
      <c r="AQ110" s="117"/>
      <c r="AT110" s="111"/>
      <c r="AU110" s="124"/>
    </row>
    <row r="111" spans="2:47" ht="27" customHeight="1">
      <c r="B111" s="225">
        <f>IF(AQ111&lt;1,49,"ﾅﾝﾊﾞｰｶｰﾄﾞが重複しています")</f>
        <v>49</v>
      </c>
      <c r="C111" s="237"/>
      <c r="D111" s="238"/>
      <c r="E111" s="114"/>
      <c r="F111" s="214"/>
      <c r="G111" s="156"/>
      <c r="H111" s="156"/>
      <c r="I111" s="115"/>
      <c r="J111" s="194"/>
      <c r="K111" s="129"/>
      <c r="L111" s="130"/>
      <c r="M111" s="131"/>
      <c r="N111" s="131"/>
      <c r="O111" s="131"/>
      <c r="P111" s="130"/>
      <c r="Q111" s="130"/>
      <c r="R111" s="130"/>
      <c r="S111" s="130"/>
      <c r="T111" s="130"/>
      <c r="V111" s="130"/>
      <c r="AJ111" s="131"/>
      <c r="AK111" s="116">
        <f>IF(D111="","",C111&amp;D111)</f>
      </c>
      <c r="AL111" s="116">
        <f>IF(AK111="",1,AK111)</f>
        <v>1</v>
      </c>
      <c r="AM111" s="116">
        <f>IF(ISERROR(VLOOKUP(AL111,$AK$13:AK110,1,FALSE)),0,VLOOKUP(AL111,$AK$13:AK110,1,FALSE))</f>
        <v>0</v>
      </c>
      <c r="AN111" s="116">
        <f>IF(E111="","",D111&amp;E111)</f>
      </c>
      <c r="AO111" s="116">
        <f>IF(AN111="",1,AN111)</f>
        <v>1</v>
      </c>
      <c r="AP111" s="117">
        <f>IF(ISERROR(VLOOKUP(AO111,$AN$13:AN110,1,FALSE)),0,VLOOKUP(AO111,$AN$13:AN110,1,FALSE))</f>
        <v>0</v>
      </c>
      <c r="AQ111" s="117">
        <f>IF(AL111=AM111,1,0)-AP112</f>
        <v>0</v>
      </c>
      <c r="AT111" s="104">
        <f>$B$4&amp;C113&amp;G113</f>
      </c>
      <c r="AU111" s="123">
        <f>$B$4&amp;C113&amp;H113</f>
      </c>
    </row>
    <row r="112" spans="2:47" ht="27" customHeight="1">
      <c r="B112" s="226"/>
      <c r="C112" s="237"/>
      <c r="D112" s="238"/>
      <c r="E112" s="114"/>
      <c r="F112" s="216"/>
      <c r="G112" s="156"/>
      <c r="H112" s="195"/>
      <c r="I112" s="115"/>
      <c r="J112" s="138"/>
      <c r="K112" s="129"/>
      <c r="L112" s="130"/>
      <c r="M112" s="131"/>
      <c r="N112" s="131"/>
      <c r="O112" s="131"/>
      <c r="P112" s="130"/>
      <c r="Q112" s="130"/>
      <c r="R112" s="130"/>
      <c r="S112" s="130"/>
      <c r="T112" s="130"/>
      <c r="V112" s="130"/>
      <c r="AJ112" s="131"/>
      <c r="AK112" s="120"/>
      <c r="AL112" s="120"/>
      <c r="AM112" s="120"/>
      <c r="AN112" s="120"/>
      <c r="AO112" s="120"/>
      <c r="AP112" s="117">
        <f>IF(AO111=AP111,1,0)</f>
        <v>0</v>
      </c>
      <c r="AQ112" s="117"/>
      <c r="AT112" s="111"/>
      <c r="AU112" s="124"/>
    </row>
    <row r="113" spans="2:47" ht="27" customHeight="1" thickBot="1">
      <c r="B113" s="272">
        <f>IF(AQ113&lt;1,50,"ﾅﾝﾊﾞｰｶｰﾄﾞが重複しています")</f>
        <v>50</v>
      </c>
      <c r="C113" s="237"/>
      <c r="D113" s="238"/>
      <c r="E113" s="114"/>
      <c r="F113" s="214"/>
      <c r="G113" s="156"/>
      <c r="H113" s="156"/>
      <c r="I113" s="115"/>
      <c r="J113" s="194"/>
      <c r="K113" s="129"/>
      <c r="L113" s="130"/>
      <c r="M113" s="130"/>
      <c r="N113" s="130"/>
      <c r="O113" s="131"/>
      <c r="P113" s="130"/>
      <c r="Q113" s="130"/>
      <c r="R113" s="130"/>
      <c r="S113" s="130"/>
      <c r="T113" s="130"/>
      <c r="V113" s="130"/>
      <c r="AJ113" s="131"/>
      <c r="AK113" s="116">
        <f>IF(D113="","",C113&amp;D113)</f>
      </c>
      <c r="AL113" s="116">
        <f>IF(AK113="",1,AK113)</f>
        <v>1</v>
      </c>
      <c r="AM113" s="116">
        <f>IF(ISERROR(VLOOKUP(AL113,$AK$13:AK112,1,FALSE)),0,VLOOKUP(AL113,$AK$13:AK112,1,FALSE))</f>
        <v>0</v>
      </c>
      <c r="AN113" s="116">
        <f>IF(E113="","",D113&amp;E113)</f>
      </c>
      <c r="AO113" s="116">
        <f>IF(AN113="",1,AN113)</f>
        <v>1</v>
      </c>
      <c r="AP113" s="117">
        <f>IF(ISERROR(VLOOKUP(AO113,$AN$13:AN112,1,FALSE)),0,VLOOKUP(AO113,$AN$13:AN112,1,FALSE))</f>
        <v>0</v>
      </c>
      <c r="AQ113" s="117">
        <f>IF(AL113=AM113,1,0)-AP114</f>
        <v>0</v>
      </c>
      <c r="AT113" s="104">
        <f>$B$4&amp;C115&amp;G115</f>
      </c>
      <c r="AU113" s="123">
        <f>$B$4&amp;C115&amp;H115</f>
      </c>
    </row>
    <row r="114" spans="2:47" ht="27" customHeight="1" thickBot="1">
      <c r="B114" s="268"/>
      <c r="C114" s="273"/>
      <c r="D114" s="274"/>
      <c r="E114" s="125"/>
      <c r="F114" s="215"/>
      <c r="G114" s="158"/>
      <c r="H114" s="196"/>
      <c r="I114" s="126"/>
      <c r="J114" s="138"/>
      <c r="K114" s="129"/>
      <c r="L114" s="130"/>
      <c r="M114" s="130"/>
      <c r="N114" s="130"/>
      <c r="O114" s="131"/>
      <c r="P114" s="130"/>
      <c r="Q114" s="130"/>
      <c r="R114" s="130"/>
      <c r="S114" s="130"/>
      <c r="T114" s="130"/>
      <c r="V114" s="130"/>
      <c r="AJ114" s="131"/>
      <c r="AK114" s="120"/>
      <c r="AL114" s="120"/>
      <c r="AM114" s="120"/>
      <c r="AN114" s="120"/>
      <c r="AO114" s="120"/>
      <c r="AP114" s="117">
        <f>IF(AO113=AP113,1,0)</f>
        <v>0</v>
      </c>
      <c r="AQ114" s="117"/>
      <c r="AT114" s="111"/>
      <c r="AU114" s="124"/>
    </row>
    <row r="115" spans="11:43" ht="20.25" customHeight="1">
      <c r="K115" s="63"/>
      <c r="L115" s="133"/>
      <c r="M115" s="133"/>
      <c r="N115" s="133"/>
      <c r="O115" s="133"/>
      <c r="P115" s="133"/>
      <c r="Q115" s="133"/>
      <c r="R115" s="133"/>
      <c r="S115" s="133"/>
      <c r="T115" s="133"/>
      <c r="V115" s="133"/>
      <c r="AJ115" s="133"/>
      <c r="AK115" s="134"/>
      <c r="AL115" s="134"/>
      <c r="AM115" s="134"/>
      <c r="AN115" s="134"/>
      <c r="AO115" s="134"/>
      <c r="AP115" s="134"/>
      <c r="AQ115" s="134"/>
    </row>
    <row r="116" spans="37:43" ht="20.25" customHeight="1">
      <c r="AK116" s="134"/>
      <c r="AL116" s="134"/>
      <c r="AM116" s="134"/>
      <c r="AN116" s="134"/>
      <c r="AO116" s="134"/>
      <c r="AP116" s="134"/>
      <c r="AQ116" s="134"/>
    </row>
    <row r="117" spans="37:43" ht="20.25" customHeight="1">
      <c r="AK117" s="134"/>
      <c r="AL117" s="134"/>
      <c r="AM117" s="134"/>
      <c r="AN117" s="134"/>
      <c r="AO117" s="134"/>
      <c r="AP117" s="134"/>
      <c r="AQ117" s="134"/>
    </row>
    <row r="118" spans="37:43" ht="13.5">
      <c r="AK118" s="134"/>
      <c r="AL118" s="134"/>
      <c r="AM118" s="134"/>
      <c r="AN118" s="134"/>
      <c r="AO118" s="134"/>
      <c r="AP118" s="134"/>
      <c r="AQ118" s="134"/>
    </row>
    <row r="119" spans="37:43" ht="13.5">
      <c r="AK119" s="134"/>
      <c r="AL119" s="134"/>
      <c r="AM119" s="134"/>
      <c r="AN119" s="134"/>
      <c r="AO119" s="134"/>
      <c r="AP119" s="134"/>
      <c r="AQ119" s="134"/>
    </row>
    <row r="120" spans="37:43" ht="13.5">
      <c r="AK120" s="134"/>
      <c r="AL120" s="134"/>
      <c r="AM120" s="134"/>
      <c r="AN120" s="134"/>
      <c r="AO120" s="134"/>
      <c r="AP120" s="134"/>
      <c r="AQ120" s="134"/>
    </row>
    <row r="121" spans="37:43" ht="13.5">
      <c r="AK121" s="134"/>
      <c r="AL121" s="134"/>
      <c r="AM121" s="134"/>
      <c r="AN121" s="134"/>
      <c r="AO121" s="134"/>
      <c r="AP121" s="134"/>
      <c r="AQ121" s="134"/>
    </row>
    <row r="122" spans="37:43" ht="13.5">
      <c r="AK122" s="134"/>
      <c r="AL122" s="134"/>
      <c r="AM122" s="134"/>
      <c r="AN122" s="134"/>
      <c r="AO122" s="134"/>
      <c r="AP122" s="134"/>
      <c r="AQ122" s="134"/>
    </row>
    <row r="123" spans="37:43" ht="13.5">
      <c r="AK123" s="134"/>
      <c r="AL123" s="134"/>
      <c r="AM123" s="134"/>
      <c r="AN123" s="134"/>
      <c r="AO123" s="134"/>
      <c r="AP123" s="134"/>
      <c r="AQ123" s="134"/>
    </row>
    <row r="124" spans="37:43" ht="13.5">
      <c r="AK124" s="134"/>
      <c r="AL124" s="134"/>
      <c r="AM124" s="134"/>
      <c r="AN124" s="134"/>
      <c r="AO124" s="134"/>
      <c r="AP124" s="134"/>
      <c r="AQ124" s="134"/>
    </row>
    <row r="125" spans="37:43" ht="13.5">
      <c r="AK125" s="134"/>
      <c r="AL125" s="134"/>
      <c r="AM125" s="134"/>
      <c r="AN125" s="134"/>
      <c r="AO125" s="134"/>
      <c r="AP125" s="134"/>
      <c r="AQ125" s="134"/>
    </row>
    <row r="126" spans="37:43" ht="13.5">
      <c r="AK126" s="134"/>
      <c r="AL126" s="134"/>
      <c r="AM126" s="134"/>
      <c r="AN126" s="134"/>
      <c r="AO126" s="134"/>
      <c r="AP126" s="134"/>
      <c r="AQ126" s="134"/>
    </row>
    <row r="127" spans="37:43" ht="13.5">
      <c r="AK127" s="134"/>
      <c r="AL127" s="134"/>
      <c r="AM127" s="134"/>
      <c r="AN127" s="134"/>
      <c r="AO127" s="134"/>
      <c r="AP127" s="134"/>
      <c r="AQ127" s="134"/>
    </row>
    <row r="128" spans="37:43" ht="13.5">
      <c r="AK128" s="134"/>
      <c r="AL128" s="134"/>
      <c r="AM128" s="134"/>
      <c r="AN128" s="134"/>
      <c r="AO128" s="134"/>
      <c r="AP128" s="134"/>
      <c r="AQ128" s="134"/>
    </row>
    <row r="129" spans="37:43" ht="13.5">
      <c r="AK129" s="134"/>
      <c r="AL129" s="134"/>
      <c r="AM129" s="134"/>
      <c r="AN129" s="134"/>
      <c r="AO129" s="134"/>
      <c r="AP129" s="134"/>
      <c r="AQ129" s="134"/>
    </row>
    <row r="130" spans="37:43" ht="13.5">
      <c r="AK130" s="134"/>
      <c r="AL130" s="134"/>
      <c r="AM130" s="134"/>
      <c r="AN130" s="134"/>
      <c r="AO130" s="134"/>
      <c r="AP130" s="134"/>
      <c r="AQ130" s="134"/>
    </row>
    <row r="131" spans="37:43" ht="13.5">
      <c r="AK131" s="134"/>
      <c r="AL131" s="134"/>
      <c r="AM131" s="134"/>
      <c r="AN131" s="134"/>
      <c r="AO131" s="134"/>
      <c r="AP131" s="134"/>
      <c r="AQ131" s="134"/>
    </row>
    <row r="132" spans="37:43" ht="13.5">
      <c r="AK132" s="134"/>
      <c r="AL132" s="134"/>
      <c r="AM132" s="134"/>
      <c r="AN132" s="134"/>
      <c r="AO132" s="134"/>
      <c r="AP132" s="134"/>
      <c r="AQ132" s="134"/>
    </row>
    <row r="133" spans="37:43" ht="13.5">
      <c r="AK133" s="134"/>
      <c r="AL133" s="134"/>
      <c r="AM133" s="134"/>
      <c r="AN133" s="134"/>
      <c r="AO133" s="134"/>
      <c r="AP133" s="134"/>
      <c r="AQ133" s="134"/>
    </row>
    <row r="134" spans="37:43" ht="13.5">
      <c r="AK134" s="134"/>
      <c r="AL134" s="134"/>
      <c r="AM134" s="134"/>
      <c r="AN134" s="134"/>
      <c r="AO134" s="134"/>
      <c r="AP134" s="134"/>
      <c r="AQ134" s="134"/>
    </row>
    <row r="135" spans="37:43" ht="13.5">
      <c r="AK135" s="134"/>
      <c r="AL135" s="134"/>
      <c r="AM135" s="134"/>
      <c r="AN135" s="134"/>
      <c r="AO135" s="134"/>
      <c r="AP135" s="134"/>
      <c r="AQ135" s="134"/>
    </row>
    <row r="136" spans="37:43" ht="13.5">
      <c r="AK136" s="134"/>
      <c r="AL136" s="134"/>
      <c r="AM136" s="134"/>
      <c r="AN136" s="134"/>
      <c r="AO136" s="134"/>
      <c r="AP136" s="134"/>
      <c r="AQ136" s="134"/>
    </row>
    <row r="137" spans="37:43" ht="13.5">
      <c r="AK137" s="134"/>
      <c r="AL137" s="134"/>
      <c r="AM137" s="134"/>
      <c r="AN137" s="134"/>
      <c r="AO137" s="134"/>
      <c r="AP137" s="134"/>
      <c r="AQ137" s="134"/>
    </row>
    <row r="138" spans="37:43" ht="13.5">
      <c r="AK138" s="134"/>
      <c r="AL138" s="134"/>
      <c r="AM138" s="134"/>
      <c r="AN138" s="134"/>
      <c r="AO138" s="134"/>
      <c r="AP138" s="134"/>
      <c r="AQ138" s="134"/>
    </row>
    <row r="139" spans="37:43" ht="13.5">
      <c r="AK139" s="134"/>
      <c r="AL139" s="134"/>
      <c r="AM139" s="134"/>
      <c r="AN139" s="134"/>
      <c r="AO139" s="134"/>
      <c r="AP139" s="134"/>
      <c r="AQ139" s="134"/>
    </row>
    <row r="140" spans="37:43" ht="13.5">
      <c r="AK140" s="134"/>
      <c r="AL140" s="134"/>
      <c r="AM140" s="134"/>
      <c r="AN140" s="134"/>
      <c r="AO140" s="134"/>
      <c r="AP140" s="134"/>
      <c r="AQ140" s="134"/>
    </row>
    <row r="141" spans="37:43" ht="13.5">
      <c r="AK141" s="134"/>
      <c r="AL141" s="134"/>
      <c r="AM141" s="134"/>
      <c r="AN141" s="134"/>
      <c r="AO141" s="134"/>
      <c r="AP141" s="134"/>
      <c r="AQ141" s="134"/>
    </row>
    <row r="142" spans="37:43" ht="13.5">
      <c r="AK142" s="134"/>
      <c r="AL142" s="134"/>
      <c r="AM142" s="134"/>
      <c r="AN142" s="134"/>
      <c r="AO142" s="134"/>
      <c r="AP142" s="134"/>
      <c r="AQ142" s="134"/>
    </row>
    <row r="143" spans="37:43" ht="13.5">
      <c r="AK143" s="134"/>
      <c r="AL143" s="134"/>
      <c r="AM143" s="134"/>
      <c r="AN143" s="134"/>
      <c r="AO143" s="134"/>
      <c r="AP143" s="134"/>
      <c r="AQ143" s="134"/>
    </row>
    <row r="144" spans="37:43" ht="13.5">
      <c r="AK144" s="134"/>
      <c r="AL144" s="134"/>
      <c r="AM144" s="134"/>
      <c r="AN144" s="134"/>
      <c r="AO144" s="134"/>
      <c r="AP144" s="134"/>
      <c r="AQ144" s="134"/>
    </row>
    <row r="145" spans="37:43" ht="13.5">
      <c r="AK145" s="134"/>
      <c r="AL145" s="134"/>
      <c r="AM145" s="134"/>
      <c r="AN145" s="134"/>
      <c r="AO145" s="134"/>
      <c r="AP145" s="134"/>
      <c r="AQ145" s="134"/>
    </row>
    <row r="146" spans="37:43" ht="13.5">
      <c r="AK146" s="134"/>
      <c r="AL146" s="134"/>
      <c r="AM146" s="134"/>
      <c r="AN146" s="134"/>
      <c r="AO146" s="134"/>
      <c r="AP146" s="134"/>
      <c r="AQ146" s="134"/>
    </row>
    <row r="147" spans="37:43" ht="13.5">
      <c r="AK147" s="134"/>
      <c r="AL147" s="134"/>
      <c r="AM147" s="134"/>
      <c r="AN147" s="134"/>
      <c r="AO147" s="134"/>
      <c r="AP147" s="134"/>
      <c r="AQ147" s="134"/>
    </row>
    <row r="148" spans="37:43" ht="13.5">
      <c r="AK148" s="134"/>
      <c r="AL148" s="134"/>
      <c r="AM148" s="134"/>
      <c r="AN148" s="134"/>
      <c r="AO148" s="134"/>
      <c r="AP148" s="134"/>
      <c r="AQ148" s="134"/>
    </row>
    <row r="149" spans="37:43" ht="13.5">
      <c r="AK149" s="134"/>
      <c r="AL149" s="134"/>
      <c r="AM149" s="134"/>
      <c r="AN149" s="134"/>
      <c r="AO149" s="134"/>
      <c r="AP149" s="134"/>
      <c r="AQ149" s="134"/>
    </row>
    <row r="150" spans="37:43" ht="13.5">
      <c r="AK150" s="134"/>
      <c r="AL150" s="134"/>
      <c r="AM150" s="134"/>
      <c r="AN150" s="134"/>
      <c r="AO150" s="134"/>
      <c r="AP150" s="134"/>
      <c r="AQ150" s="134"/>
    </row>
    <row r="151" spans="37:43" ht="13.5">
      <c r="AK151" s="134"/>
      <c r="AL151" s="134"/>
      <c r="AM151" s="134"/>
      <c r="AN151" s="134"/>
      <c r="AO151" s="134"/>
      <c r="AP151" s="134"/>
      <c r="AQ151" s="134"/>
    </row>
    <row r="152" spans="37:43" ht="13.5">
      <c r="AK152" s="134"/>
      <c r="AL152" s="134"/>
      <c r="AM152" s="134"/>
      <c r="AN152" s="134"/>
      <c r="AO152" s="134"/>
      <c r="AP152" s="134"/>
      <c r="AQ152" s="134"/>
    </row>
    <row r="153" spans="37:43" ht="13.5">
      <c r="AK153" s="134"/>
      <c r="AL153" s="134"/>
      <c r="AM153" s="134"/>
      <c r="AN153" s="134"/>
      <c r="AO153" s="134"/>
      <c r="AP153" s="134"/>
      <c r="AQ153" s="134"/>
    </row>
    <row r="154" spans="37:43" ht="13.5">
      <c r="AK154" s="134"/>
      <c r="AL154" s="134"/>
      <c r="AM154" s="134"/>
      <c r="AN154" s="134"/>
      <c r="AO154" s="134"/>
      <c r="AP154" s="134"/>
      <c r="AQ154" s="134"/>
    </row>
    <row r="155" spans="37:43" ht="13.5">
      <c r="AK155" s="134"/>
      <c r="AL155" s="134"/>
      <c r="AM155" s="134"/>
      <c r="AN155" s="134"/>
      <c r="AO155" s="134"/>
      <c r="AP155" s="134"/>
      <c r="AQ155" s="134"/>
    </row>
    <row r="156" spans="37:43" ht="13.5">
      <c r="AK156" s="134"/>
      <c r="AL156" s="134"/>
      <c r="AM156" s="134"/>
      <c r="AN156" s="134"/>
      <c r="AO156" s="134"/>
      <c r="AP156" s="134"/>
      <c r="AQ156" s="134"/>
    </row>
  </sheetData>
  <sheetProtection password="CA50" sheet="1" selectLockedCells="1"/>
  <mergeCells count="226">
    <mergeCell ref="B101:B102"/>
    <mergeCell ref="C101:C102"/>
    <mergeCell ref="D101:D102"/>
    <mergeCell ref="C99:C100"/>
    <mergeCell ref="D99:D100"/>
    <mergeCell ref="B95:B96"/>
    <mergeCell ref="C95:C96"/>
    <mergeCell ref="D95:D96"/>
    <mergeCell ref="B97:B98"/>
    <mergeCell ref="C97:C98"/>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C27:C28"/>
    <mergeCell ref="D27:D28"/>
    <mergeCell ref="B21:B22"/>
    <mergeCell ref="C21:C22"/>
    <mergeCell ref="D21:D22"/>
    <mergeCell ref="B23:B24"/>
    <mergeCell ref="C23:C24"/>
    <mergeCell ref="D23:D24"/>
    <mergeCell ref="C13:C14"/>
    <mergeCell ref="D13:D14"/>
    <mergeCell ref="B11:B12"/>
    <mergeCell ref="C11:C12"/>
    <mergeCell ref="D11:D12"/>
    <mergeCell ref="H4:I4"/>
    <mergeCell ref="G12:I12"/>
    <mergeCell ref="G5:I5"/>
    <mergeCell ref="D6:I6"/>
    <mergeCell ref="D5:E5"/>
    <mergeCell ref="G1:I1"/>
    <mergeCell ref="B17:B18"/>
    <mergeCell ref="C17:C18"/>
    <mergeCell ref="D17:D18"/>
    <mergeCell ref="B8:C8"/>
    <mergeCell ref="B1:F1"/>
    <mergeCell ref="D3:E3"/>
    <mergeCell ref="F3:G3"/>
    <mergeCell ref="H3:I3"/>
    <mergeCell ref="G11:I11"/>
    <mergeCell ref="B19:B20"/>
    <mergeCell ref="C19:C20"/>
    <mergeCell ref="D19:D20"/>
    <mergeCell ref="D15:D16"/>
    <mergeCell ref="C15:C16"/>
    <mergeCell ref="F33:F34"/>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F51:F52"/>
    <mergeCell ref="F17:F18"/>
    <mergeCell ref="F19:F20"/>
    <mergeCell ref="F21:F22"/>
    <mergeCell ref="F23:F24"/>
    <mergeCell ref="F25:F26"/>
    <mergeCell ref="F27:F28"/>
    <mergeCell ref="F29:F30"/>
    <mergeCell ref="F31:F32"/>
    <mergeCell ref="F67:F68"/>
    <mergeCell ref="F69:F70"/>
    <mergeCell ref="F35:F36"/>
    <mergeCell ref="F37:F38"/>
    <mergeCell ref="F39:F40"/>
    <mergeCell ref="F41:F42"/>
    <mergeCell ref="F43:F44"/>
    <mergeCell ref="F45:F46"/>
    <mergeCell ref="F47:F48"/>
    <mergeCell ref="F49:F50"/>
    <mergeCell ref="F85:F86"/>
    <mergeCell ref="F87:F88"/>
    <mergeCell ref="F97:F98"/>
    <mergeCell ref="F53:F54"/>
    <mergeCell ref="F55:F56"/>
    <mergeCell ref="F57:F58"/>
    <mergeCell ref="F59:F60"/>
    <mergeCell ref="F61:F62"/>
    <mergeCell ref="F63:F64"/>
    <mergeCell ref="F65:F66"/>
    <mergeCell ref="F75:F76"/>
    <mergeCell ref="F93:F94"/>
    <mergeCell ref="F95:F96"/>
    <mergeCell ref="F89:F90"/>
    <mergeCell ref="F91:F92"/>
    <mergeCell ref="F99:F100"/>
    <mergeCell ref="F77:F78"/>
    <mergeCell ref="F79:F80"/>
    <mergeCell ref="F81:F82"/>
    <mergeCell ref="F83:F84"/>
    <mergeCell ref="K3:S6"/>
    <mergeCell ref="F113:F114"/>
    <mergeCell ref="F101:F102"/>
    <mergeCell ref="F103:F104"/>
    <mergeCell ref="F105:F106"/>
    <mergeCell ref="F107:F108"/>
    <mergeCell ref="F109:F110"/>
    <mergeCell ref="F111:F112"/>
    <mergeCell ref="F71:F72"/>
    <mergeCell ref="F73:F74"/>
  </mergeCells>
  <conditionalFormatting sqref="G12:I12">
    <cfRule type="containsText" priority="518" dxfId="862" operator="containsText" text="未">
      <formula>NOT(ISERROR(SEARCH("未",G12)))</formula>
    </cfRule>
    <cfRule type="containsText" priority="519" dxfId="863" operator="containsText" text="未">
      <formula>NOT(ISERROR(SEARCH("未",G12)))</formula>
    </cfRule>
    <cfRule type="containsText" priority="520" dxfId="855" operator="containsText" text="未">
      <formula>NOT(ISERROR(SEARCH("未",G12)))</formula>
    </cfRule>
  </conditionalFormatting>
  <conditionalFormatting sqref="G12:I12">
    <cfRule type="containsText" priority="516" dxfId="863" operator="containsText" text="未">
      <formula>NOT(ISERROR(SEARCH("未",G12)))</formula>
    </cfRule>
    <cfRule type="containsText" priority="517" dxfId="855" operator="containsText" text="未">
      <formula>NOT(ISERROR(SEARCH("未",G12)))</formula>
    </cfRule>
  </conditionalFormatting>
  <conditionalFormatting sqref="G12:I12">
    <cfRule type="containsText" priority="514" dxfId="830" operator="containsText" text="未入力">
      <formula>NOT(ISERROR(SEARCH("未入力",G12)))</formula>
    </cfRule>
    <cfRule type="containsText" priority="515" dxfId="855" operator="containsText" text="未入力">
      <formula>NOT(ISERROR(SEARCH("未入力",G12)))</formula>
    </cfRule>
  </conditionalFormatting>
  <conditionalFormatting sqref="C15:C16">
    <cfRule type="expression" priority="511" dxfId="51" stopIfTrue="1">
      <formula>NOT(ISERROR(SEARCH("女",$C15)))</formula>
    </cfRule>
    <cfRule type="expression" priority="512" dxfId="48" stopIfTrue="1">
      <formula>NOT(ISERROR(SEARCH("男",$C15)))</formula>
    </cfRule>
  </conditionalFormatting>
  <conditionalFormatting sqref="D15:F15 D16 F16">
    <cfRule type="expression" priority="507" dxfId="48" stopIfTrue="1">
      <formula>NOT(ISERROR(SEARCH("男",$C15)))</formula>
    </cfRule>
    <cfRule type="expression" priority="508" dxfId="51" stopIfTrue="1">
      <formula>NOT(ISERROR(SEARCH("女",$C15)))</formula>
    </cfRule>
  </conditionalFormatting>
  <conditionalFormatting sqref="E16">
    <cfRule type="expression" priority="504" dxfId="6" stopIfTrue="1">
      <formula>AND(E16="",G15&gt;0)</formula>
    </cfRule>
    <cfRule type="expression" priority="505" dxfId="51" stopIfTrue="1">
      <formula>NOT(ISERROR(SEARCH("女",$C15)))</formula>
    </cfRule>
    <cfRule type="expression" priority="506" dxfId="622" stopIfTrue="1">
      <formula>NOT(ISERROR(SEARCH("男",$C15)))</formula>
    </cfRule>
  </conditionalFormatting>
  <conditionalFormatting sqref="E17:F17 F18">
    <cfRule type="expression" priority="499" dxfId="48" stopIfTrue="1">
      <formula>NOT(ISERROR(SEARCH("男",$C17)))</formula>
    </cfRule>
    <cfRule type="expression" priority="500" dxfId="51" stopIfTrue="1">
      <formula>NOT(ISERROR(SEARCH("女",$C17)))</formula>
    </cfRule>
  </conditionalFormatting>
  <conditionalFormatting sqref="E19:F19 E21:F21 E23:F23 E25:F25 E27:F27 E29:F29 E31:F31 E33:F33 E35:F35 E37:F37 E39:F39 E41:F41 E43:F43 E45:F45 E47:F47 E49:F49 E51:F51 E53:F53 E55:F55 E57:F57 E59:F59 E61:F61 E63:F63 E65:F65 E67:F67 E69:F69 E71:F71 E73:F73 E75:F75 E77:F77 E79:F79 E81:F81 E83:F83 E85:F85 E87:F87 E89:F89 E91:F91 E93:F93 E95:F95 E97:F97 E99:F99 E101:F101 E103:F103 E105:F105 E107:F107 E109:F109 E111:F111 E113:F113 F20 F22 F24 F26 F28 F30 F32 F34 F36 F38 F40 F42 F44 F46 F48 F50 F52 F54 F56 F58 F60 F62 F64 F66 F68 F70 F72 F74 F76 F78 F80 F82 F84 F86 F88 F90 F92 F94 F96 F98 F100 F102 F104 F106 F108 F110 F112 F114">
    <cfRule type="expression" priority="489" dxfId="48" stopIfTrue="1">
      <formula>NOT(ISERROR(SEARCH("男",$C19)))</formula>
    </cfRule>
    <cfRule type="expression" priority="490" dxfId="51" stopIfTrue="1">
      <formula>NOT(ISERROR(SEARCH("女",$C19)))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priority="486" dxfId="6" stopIfTrue="1">
      <formula>AND(E20="",G19&gt;0)</formula>
    </cfRule>
    <cfRule type="expression" priority="487" dxfId="51" stopIfTrue="1">
      <formula>NOT(ISERROR(SEARCH("女",$C19)))</formula>
    </cfRule>
    <cfRule type="expression" priority="488" dxfId="622" stopIfTrue="1">
      <formula>NOT(ISERROR(SEARCH("男",$C19)))</formula>
    </cfRule>
  </conditionalFormatting>
  <conditionalFormatting sqref="C33:C36 C41:C114">
    <cfRule type="expression" priority="481" dxfId="51" stopIfTrue="1">
      <formula>NOT(ISERROR(SEARCH("女",$C33)))</formula>
    </cfRule>
    <cfRule type="expression" priority="482" dxfId="48" stopIfTrue="1">
      <formula>NOT(ISERROR(SEARCH("男",$C33)))</formula>
    </cfRule>
  </conditionalFormatting>
  <conditionalFormatting sqref="M11:O11">
    <cfRule type="expression" priority="478" dxfId="864" stopIfTrue="1">
      <formula>$G$7="参加制限を超えている種目があります"</formula>
    </cfRule>
  </conditionalFormatting>
  <conditionalFormatting sqref="G7:I7">
    <cfRule type="expression" priority="477" dxfId="6" stopIfTrue="1">
      <formula>$G$7="参加制限を超えている種目があります"</formula>
    </cfRule>
  </conditionalFormatting>
  <conditionalFormatting sqref="H4:I4">
    <cfRule type="expression" priority="417" dxfId="161" stopIfTrue="1">
      <formula>AND(D4&gt;0,D5&gt;0,H4="")</formula>
    </cfRule>
  </conditionalFormatting>
  <conditionalFormatting sqref="E18">
    <cfRule type="expression" priority="413" dxfId="6" stopIfTrue="1">
      <formula>AND(E18="",G17&gt;0)</formula>
    </cfRule>
    <cfRule type="expression" priority="414" dxfId="51" stopIfTrue="1">
      <formula>NOT(ISERROR(SEARCH("女",$C17)))</formula>
    </cfRule>
    <cfRule type="expression" priority="415" dxfId="622" stopIfTrue="1">
      <formula>NOT(ISERROR(SEARCH("男",$C17)))</formula>
    </cfRule>
  </conditionalFormatting>
  <conditionalFormatting sqref="C17:C32">
    <cfRule type="expression" priority="410" dxfId="51" stopIfTrue="1">
      <formula>NOT(ISERROR(SEARCH("女",$C17)))</formula>
    </cfRule>
    <cfRule type="expression" priority="411" dxfId="48" stopIfTrue="1">
      <formula>NOT(ISERROR(SEARCH("男",$C17)))</formula>
    </cfRule>
  </conditionalFormatting>
  <conditionalFormatting sqref="B4:C4">
    <cfRule type="expression" priority="409" dxfId="830" stopIfTrue="1">
      <formula>AND($F$4&gt;1,$B$4="")</formula>
    </cfRule>
  </conditionalFormatting>
  <conditionalFormatting sqref="G15:H15">
    <cfRule type="expression" priority="383" dxfId="48" stopIfTrue="1">
      <formula>NOT(ISERROR(SEARCH("男",$C15)))</formula>
    </cfRule>
    <cfRule type="expression" priority="384" dxfId="51" stopIfTrue="1">
      <formula>NOT(ISERROR(SEARCH("女",$C15)))</formula>
    </cfRule>
  </conditionalFormatting>
  <conditionalFormatting sqref="G16">
    <cfRule type="expression" priority="380" dxfId="6" stopIfTrue="1">
      <formula>AND(G16="",I15&gt;0)</formula>
    </cfRule>
    <cfRule type="expression" priority="381" dxfId="51" stopIfTrue="1">
      <formula>NOT(ISERROR(SEARCH("女",$C15)))</formula>
    </cfRule>
    <cfRule type="expression" priority="382" dxfId="622" stopIfTrue="1">
      <formula>NOT(ISERROR(SEARCH("男",$C15)))</formula>
    </cfRule>
  </conditionalFormatting>
  <conditionalFormatting sqref="H15">
    <cfRule type="expression" priority="379" dxfId="618" stopIfTrue="1">
      <formula>NOT(ISERROR(SEARCH("小",$B$4)))</formula>
    </cfRule>
  </conditionalFormatting>
  <conditionalFormatting sqref="S13">
    <cfRule type="expression" priority="338" dxfId="864" stopIfTrue="1">
      <formula>S13&gt;個人種目申込一覧表!#REF!-0</formula>
    </cfRule>
  </conditionalFormatting>
  <conditionalFormatting sqref="G17:H17 G19:H19 G21:H21 G23:H23 G25:H25 G27:H27 G29:H29 G31:H31 G33:H33 G35:H35 G37:H37 G39:H39 G41:H41 H43 H45 H47 H49 H51 H53 G55:H55 H57 H59 H61 H63 H65 H67 H69 H71 H73 G75:H75 G77:H77 G79:H79 G81:H81 G83:H83 G85:H85 G87:H87 G89:H89 G91:H91 G93:H93 G95:H95 G97:H97 G99:H99 G101:H101 G103:H103 G105:H105 G107:H107 G109:H109 G111:H111 G113:H113">
    <cfRule type="expression" priority="322" dxfId="48" stopIfTrue="1">
      <formula>NOT(ISERROR(SEARCH("男",$C17)))</formula>
    </cfRule>
    <cfRule type="expression" priority="323" dxfId="51" stopIfTrue="1">
      <formula>NOT(ISERROR(SEARCH("女",$C17)))</formula>
    </cfRule>
  </conditionalFormatting>
  <conditionalFormatting sqref="G18 G20 G22 G24 G26 G28 G30 G32 G34 G36 G38 G40 G42 G48 G54 G56 G62 G68 G74 G76 G78 G80 G82 G84 G86 G88 G90 G92 G94 G96 G98 G100 G102 G104 G106 G108 G110 G112 G114">
    <cfRule type="expression" priority="319" dxfId="6" stopIfTrue="1">
      <formula>AND(G18="",I17&gt;0)</formula>
    </cfRule>
    <cfRule type="expression" priority="320" dxfId="51" stopIfTrue="1">
      <formula>NOT(ISERROR(SEARCH("女",$C17)))</formula>
    </cfRule>
    <cfRule type="expression" priority="321" dxfId="622"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318" dxfId="618" stopIfTrue="1">
      <formula>NOT(ISERROR(SEARCH("小",$B$4)))</formula>
    </cfRule>
  </conditionalFormatting>
  <conditionalFormatting sqref="G43 G45 G47">
    <cfRule type="expression" priority="315" dxfId="48" stopIfTrue="1">
      <formula>NOT(ISERROR(SEARCH("男",$C43)))</formula>
    </cfRule>
    <cfRule type="expression" priority="316" dxfId="51" stopIfTrue="1">
      <formula>NOT(ISERROR(SEARCH("女",$C43)))</formula>
    </cfRule>
  </conditionalFormatting>
  <conditionalFormatting sqref="G44 G46">
    <cfRule type="expression" priority="312" dxfId="6" stopIfTrue="1">
      <formula>AND(G44="",I43&gt;0)</formula>
    </cfRule>
    <cfRule type="expression" priority="313" dxfId="51" stopIfTrue="1">
      <formula>NOT(ISERROR(SEARCH("女",$C43)))</formula>
    </cfRule>
    <cfRule type="expression" priority="314" dxfId="622" stopIfTrue="1">
      <formula>NOT(ISERROR(SEARCH("男",$C43)))</formula>
    </cfRule>
  </conditionalFormatting>
  <conditionalFormatting sqref="G49 G51 G53">
    <cfRule type="expression" priority="310" dxfId="48" stopIfTrue="1">
      <formula>NOT(ISERROR(SEARCH("男",$C49)))</formula>
    </cfRule>
    <cfRule type="expression" priority="311" dxfId="51" stopIfTrue="1">
      <formula>NOT(ISERROR(SEARCH("女",$C49)))</formula>
    </cfRule>
  </conditionalFormatting>
  <conditionalFormatting sqref="G50 G52">
    <cfRule type="expression" priority="307" dxfId="6" stopIfTrue="1">
      <formula>AND(G50="",I49&gt;0)</formula>
    </cfRule>
    <cfRule type="expression" priority="308" dxfId="51" stopIfTrue="1">
      <formula>NOT(ISERROR(SEARCH("女",$C49)))</formula>
    </cfRule>
    <cfRule type="expression" priority="309" dxfId="622" stopIfTrue="1">
      <formula>NOT(ISERROR(SEARCH("男",$C49)))</formula>
    </cfRule>
  </conditionalFormatting>
  <conditionalFormatting sqref="G60">
    <cfRule type="expression" priority="304" dxfId="6" stopIfTrue="1">
      <formula>AND(G60="",I59&gt;0)</formula>
    </cfRule>
    <cfRule type="expression" priority="305" dxfId="51" stopIfTrue="1">
      <formula>NOT(ISERROR(SEARCH("女",$C59)))</formula>
    </cfRule>
    <cfRule type="expression" priority="306" dxfId="622" stopIfTrue="1">
      <formula>NOT(ISERROR(SEARCH("男",$C59)))</formula>
    </cfRule>
  </conditionalFormatting>
  <conditionalFormatting sqref="G57 G59">
    <cfRule type="expression" priority="302" dxfId="48" stopIfTrue="1">
      <formula>NOT(ISERROR(SEARCH("男",$C57)))</formula>
    </cfRule>
    <cfRule type="expression" priority="303" dxfId="51" stopIfTrue="1">
      <formula>NOT(ISERROR(SEARCH("女",$C57)))</formula>
    </cfRule>
  </conditionalFormatting>
  <conditionalFormatting sqref="G58">
    <cfRule type="expression" priority="299" dxfId="6" stopIfTrue="1">
      <formula>AND(G58="",I57&gt;0)</formula>
    </cfRule>
    <cfRule type="expression" priority="300" dxfId="51" stopIfTrue="1">
      <formula>NOT(ISERROR(SEARCH("女",$C57)))</formula>
    </cfRule>
    <cfRule type="expression" priority="301" dxfId="622" stopIfTrue="1">
      <formula>NOT(ISERROR(SEARCH("男",$C57)))</formula>
    </cfRule>
  </conditionalFormatting>
  <conditionalFormatting sqref="G61">
    <cfRule type="expression" priority="297" dxfId="48" stopIfTrue="1">
      <formula>NOT(ISERROR(SEARCH("男",$C61)))</formula>
    </cfRule>
    <cfRule type="expression" priority="298" dxfId="51" stopIfTrue="1">
      <formula>NOT(ISERROR(SEARCH("女",$C61)))</formula>
    </cfRule>
  </conditionalFormatting>
  <conditionalFormatting sqref="G66">
    <cfRule type="expression" priority="294" dxfId="6" stopIfTrue="1">
      <formula>AND(G66="",I65&gt;0)</formula>
    </cfRule>
    <cfRule type="expression" priority="295" dxfId="51" stopIfTrue="1">
      <formula>NOT(ISERROR(SEARCH("女",$C65)))</formula>
    </cfRule>
    <cfRule type="expression" priority="296" dxfId="622" stopIfTrue="1">
      <formula>NOT(ISERROR(SEARCH("男",$C65)))</formula>
    </cfRule>
  </conditionalFormatting>
  <conditionalFormatting sqref="G63 G65">
    <cfRule type="expression" priority="292" dxfId="48" stopIfTrue="1">
      <formula>NOT(ISERROR(SEARCH("男",$C63)))</formula>
    </cfRule>
    <cfRule type="expression" priority="293" dxfId="51" stopIfTrue="1">
      <formula>NOT(ISERROR(SEARCH("女",$C63)))</formula>
    </cfRule>
  </conditionalFormatting>
  <conditionalFormatting sqref="G64">
    <cfRule type="expression" priority="289" dxfId="6" stopIfTrue="1">
      <formula>AND(G64="",I63&gt;0)</formula>
    </cfRule>
    <cfRule type="expression" priority="290" dxfId="51" stopIfTrue="1">
      <formula>NOT(ISERROR(SEARCH("女",$C63)))</formula>
    </cfRule>
    <cfRule type="expression" priority="291" dxfId="622" stopIfTrue="1">
      <formula>NOT(ISERROR(SEARCH("男",$C63)))</formula>
    </cfRule>
  </conditionalFormatting>
  <conditionalFormatting sqref="G67">
    <cfRule type="expression" priority="287" dxfId="48" stopIfTrue="1">
      <formula>NOT(ISERROR(SEARCH("男",$C67)))</formula>
    </cfRule>
    <cfRule type="expression" priority="288" dxfId="51" stopIfTrue="1">
      <formula>NOT(ISERROR(SEARCH("女",$C67)))</formula>
    </cfRule>
  </conditionalFormatting>
  <conditionalFormatting sqref="G72">
    <cfRule type="expression" priority="284" dxfId="6" stopIfTrue="1">
      <formula>AND(G72="",I71&gt;0)</formula>
    </cfRule>
    <cfRule type="expression" priority="285" dxfId="51" stopIfTrue="1">
      <formula>NOT(ISERROR(SEARCH("女",$C71)))</formula>
    </cfRule>
    <cfRule type="expression" priority="286" dxfId="622" stopIfTrue="1">
      <formula>NOT(ISERROR(SEARCH("男",$C71)))</formula>
    </cfRule>
  </conditionalFormatting>
  <conditionalFormatting sqref="G69 G71">
    <cfRule type="expression" priority="282" dxfId="48" stopIfTrue="1">
      <formula>NOT(ISERROR(SEARCH("男",$C69)))</formula>
    </cfRule>
    <cfRule type="expression" priority="283" dxfId="51" stopIfTrue="1">
      <formula>NOT(ISERROR(SEARCH("女",$C69)))</formula>
    </cfRule>
  </conditionalFormatting>
  <conditionalFormatting sqref="G70">
    <cfRule type="expression" priority="279" dxfId="6" stopIfTrue="1">
      <formula>AND(G70="",I69&gt;0)</formula>
    </cfRule>
    <cfRule type="expression" priority="280" dxfId="51" stopIfTrue="1">
      <formula>NOT(ISERROR(SEARCH("女",$C69)))</formula>
    </cfRule>
    <cfRule type="expression" priority="281" dxfId="622" stopIfTrue="1">
      <formula>NOT(ISERROR(SEARCH("男",$C69)))</formula>
    </cfRule>
  </conditionalFormatting>
  <conditionalFormatting sqref="G73">
    <cfRule type="expression" priority="277" dxfId="48" stopIfTrue="1">
      <formula>NOT(ISERROR(SEARCH("男",$C73)))</formula>
    </cfRule>
    <cfRule type="expression" priority="278" dxfId="51" stopIfTrue="1">
      <formula>NOT(ISERROR(SEARCH("女",$C73)))</formula>
    </cfRule>
  </conditionalFormatting>
  <conditionalFormatting sqref="C37:C40">
    <cfRule type="expression" priority="275" dxfId="51" stopIfTrue="1">
      <formula>NOT(ISERROR(SEARCH("女",$C37)))</formula>
    </cfRule>
    <cfRule type="expression" priority="276" dxfId="48" stopIfTrue="1">
      <formula>NOT(ISERROR(SEARCH("男",$C37)))</formula>
    </cfRule>
  </conditionalFormatting>
  <conditionalFormatting sqref="B15:B114">
    <cfRule type="expression" priority="1129" dxfId="865" stopIfTrue="1">
      <formula>AQ15=1</formula>
    </cfRule>
  </conditionalFormatting>
  <conditionalFormatting sqref="J15">
    <cfRule type="cellIs" priority="274" dxfId="866" operator="notEqual" stopIfTrue="1">
      <formula>1</formula>
    </cfRule>
  </conditionalFormatting>
  <conditionalFormatting sqref="H16">
    <cfRule type="expression" priority="172" dxfId="618" stopIfTrue="1">
      <formula>NOT(ISERROR(SEARCH("小",$B$4)))</formula>
    </cfRule>
    <cfRule type="expression" priority="272" dxfId="51" stopIfTrue="1">
      <formula>NOT(ISERROR(SEARCH("女",C15)))</formula>
    </cfRule>
    <cfRule type="expression" priority="273" dxfId="622" stopIfTrue="1">
      <formula>NOT(ISERROR(SEARCH("男",C15)))</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priority="271" dxfId="866" operator="notEqual" stopIfTrue="1">
      <formula>1</formula>
    </cfRule>
  </conditionalFormatting>
  <conditionalFormatting sqref="H18">
    <cfRule type="expression" priority="169" dxfId="618" stopIfTrue="1">
      <formula>NOT(ISERROR(SEARCH("小",$B$4)))</formula>
    </cfRule>
    <cfRule type="expression" priority="170" dxfId="51" stopIfTrue="1">
      <formula>NOT(ISERROR(SEARCH("女",C17)))</formula>
    </cfRule>
    <cfRule type="expression" priority="171" dxfId="622" stopIfTrue="1">
      <formula>NOT(ISERROR(SEARCH("男",C17)))</formula>
    </cfRule>
  </conditionalFormatting>
  <conditionalFormatting sqref="H20">
    <cfRule type="expression" priority="166" dxfId="618" stopIfTrue="1">
      <formula>NOT(ISERROR(SEARCH("小",$B$4)))</formula>
    </cfRule>
    <cfRule type="expression" priority="167" dxfId="51" stopIfTrue="1">
      <formula>NOT(ISERROR(SEARCH("女",C19)))</formula>
    </cfRule>
    <cfRule type="expression" priority="168" dxfId="622" stopIfTrue="1">
      <formula>NOT(ISERROR(SEARCH("男",C19)))</formula>
    </cfRule>
  </conditionalFormatting>
  <conditionalFormatting sqref="H22">
    <cfRule type="expression" priority="163" dxfId="618" stopIfTrue="1">
      <formula>NOT(ISERROR(SEARCH("小",$B$4)))</formula>
    </cfRule>
    <cfRule type="expression" priority="164" dxfId="51" stopIfTrue="1">
      <formula>NOT(ISERROR(SEARCH("女",C21)))</formula>
    </cfRule>
    <cfRule type="expression" priority="165" dxfId="622" stopIfTrue="1">
      <formula>NOT(ISERROR(SEARCH("男",C21)))</formula>
    </cfRule>
  </conditionalFormatting>
  <conditionalFormatting sqref="H24">
    <cfRule type="expression" priority="160" dxfId="618" stopIfTrue="1">
      <formula>NOT(ISERROR(SEARCH("小",$B$4)))</formula>
    </cfRule>
    <cfRule type="expression" priority="161" dxfId="51" stopIfTrue="1">
      <formula>NOT(ISERROR(SEARCH("女",C23)))</formula>
    </cfRule>
    <cfRule type="expression" priority="162" dxfId="622" stopIfTrue="1">
      <formula>NOT(ISERROR(SEARCH("男",C23)))</formula>
    </cfRule>
  </conditionalFormatting>
  <conditionalFormatting sqref="H26">
    <cfRule type="expression" priority="157" dxfId="618" stopIfTrue="1">
      <formula>NOT(ISERROR(SEARCH("小",$B$4)))</formula>
    </cfRule>
    <cfRule type="expression" priority="158" dxfId="51" stopIfTrue="1">
      <formula>NOT(ISERROR(SEARCH("女",C25)))</formula>
    </cfRule>
    <cfRule type="expression" priority="159" dxfId="622" stopIfTrue="1">
      <formula>NOT(ISERROR(SEARCH("男",C25)))</formula>
    </cfRule>
  </conditionalFormatting>
  <conditionalFormatting sqref="H28">
    <cfRule type="expression" priority="154" dxfId="618" stopIfTrue="1">
      <formula>NOT(ISERROR(SEARCH("小",$B$4)))</formula>
    </cfRule>
    <cfRule type="expression" priority="155" dxfId="51" stopIfTrue="1">
      <formula>NOT(ISERROR(SEARCH("女",C27)))</formula>
    </cfRule>
    <cfRule type="expression" priority="156" dxfId="622" stopIfTrue="1">
      <formula>NOT(ISERROR(SEARCH("男",C27)))</formula>
    </cfRule>
  </conditionalFormatting>
  <conditionalFormatting sqref="H30">
    <cfRule type="expression" priority="151" dxfId="618" stopIfTrue="1">
      <formula>NOT(ISERROR(SEARCH("小",$B$4)))</formula>
    </cfRule>
    <cfRule type="expression" priority="152" dxfId="51" stopIfTrue="1">
      <formula>NOT(ISERROR(SEARCH("女",C29)))</formula>
    </cfRule>
    <cfRule type="expression" priority="153" dxfId="622" stopIfTrue="1">
      <formula>NOT(ISERROR(SEARCH("男",C29)))</formula>
    </cfRule>
  </conditionalFormatting>
  <conditionalFormatting sqref="H32">
    <cfRule type="expression" priority="148" dxfId="618" stopIfTrue="1">
      <formula>NOT(ISERROR(SEARCH("小",$B$4)))</formula>
    </cfRule>
    <cfRule type="expression" priority="149" dxfId="51" stopIfTrue="1">
      <formula>NOT(ISERROR(SEARCH("女",C31)))</formula>
    </cfRule>
    <cfRule type="expression" priority="150" dxfId="622" stopIfTrue="1">
      <formula>NOT(ISERROR(SEARCH("男",C31)))</formula>
    </cfRule>
  </conditionalFormatting>
  <conditionalFormatting sqref="H34">
    <cfRule type="expression" priority="145" dxfId="618" stopIfTrue="1">
      <formula>NOT(ISERROR(SEARCH("小",$B$4)))</formula>
    </cfRule>
    <cfRule type="expression" priority="146" dxfId="51" stopIfTrue="1">
      <formula>NOT(ISERROR(SEARCH("女",C33)))</formula>
    </cfRule>
    <cfRule type="expression" priority="147" dxfId="622" stopIfTrue="1">
      <formula>NOT(ISERROR(SEARCH("男",C33)))</formula>
    </cfRule>
  </conditionalFormatting>
  <conditionalFormatting sqref="H36">
    <cfRule type="expression" priority="142" dxfId="618" stopIfTrue="1">
      <formula>NOT(ISERROR(SEARCH("小",$B$4)))</formula>
    </cfRule>
    <cfRule type="expression" priority="143" dxfId="51" stopIfTrue="1">
      <formula>NOT(ISERROR(SEARCH("女",C35)))</formula>
    </cfRule>
    <cfRule type="expression" priority="144" dxfId="622" stopIfTrue="1">
      <formula>NOT(ISERROR(SEARCH("男",C35)))</formula>
    </cfRule>
  </conditionalFormatting>
  <conditionalFormatting sqref="H38">
    <cfRule type="expression" priority="139" dxfId="618" stopIfTrue="1">
      <formula>NOT(ISERROR(SEARCH("小",$B$4)))</formula>
    </cfRule>
    <cfRule type="expression" priority="140" dxfId="51" stopIfTrue="1">
      <formula>NOT(ISERROR(SEARCH("女",C37)))</formula>
    </cfRule>
    <cfRule type="expression" priority="141" dxfId="622" stopIfTrue="1">
      <formula>NOT(ISERROR(SEARCH("男",C37)))</formula>
    </cfRule>
  </conditionalFormatting>
  <conditionalFormatting sqref="H40">
    <cfRule type="expression" priority="136" dxfId="618" stopIfTrue="1">
      <formula>NOT(ISERROR(SEARCH("小",$B$4)))</formula>
    </cfRule>
    <cfRule type="expression" priority="137" dxfId="51" stopIfTrue="1">
      <formula>NOT(ISERROR(SEARCH("女",C39)))</formula>
    </cfRule>
    <cfRule type="expression" priority="138" dxfId="622" stopIfTrue="1">
      <formula>NOT(ISERROR(SEARCH("男",C39)))</formula>
    </cfRule>
  </conditionalFormatting>
  <conditionalFormatting sqref="H42">
    <cfRule type="expression" priority="133" dxfId="618" stopIfTrue="1">
      <formula>NOT(ISERROR(SEARCH("小",$B$4)))</formula>
    </cfRule>
    <cfRule type="expression" priority="134" dxfId="51" stopIfTrue="1">
      <formula>NOT(ISERROR(SEARCH("女",C41)))</formula>
    </cfRule>
    <cfRule type="expression" priority="135" dxfId="622" stopIfTrue="1">
      <formula>NOT(ISERROR(SEARCH("男",C41)))</formula>
    </cfRule>
  </conditionalFormatting>
  <conditionalFormatting sqref="H44">
    <cfRule type="expression" priority="130" dxfId="618" stopIfTrue="1">
      <formula>NOT(ISERROR(SEARCH("小",$B$4)))</formula>
    </cfRule>
    <cfRule type="expression" priority="131" dxfId="51" stopIfTrue="1">
      <formula>NOT(ISERROR(SEARCH("女",C43)))</formula>
    </cfRule>
    <cfRule type="expression" priority="132" dxfId="622" stopIfTrue="1">
      <formula>NOT(ISERROR(SEARCH("男",C43)))</formula>
    </cfRule>
  </conditionalFormatting>
  <conditionalFormatting sqref="H46">
    <cfRule type="expression" priority="127" dxfId="618" stopIfTrue="1">
      <formula>NOT(ISERROR(SEARCH("小",$B$4)))</formula>
    </cfRule>
    <cfRule type="expression" priority="128" dxfId="51" stopIfTrue="1">
      <formula>NOT(ISERROR(SEARCH("女",C45)))</formula>
    </cfRule>
    <cfRule type="expression" priority="129" dxfId="622" stopIfTrue="1">
      <formula>NOT(ISERROR(SEARCH("男",C45)))</formula>
    </cfRule>
  </conditionalFormatting>
  <conditionalFormatting sqref="H48">
    <cfRule type="expression" priority="121" dxfId="618" stopIfTrue="1">
      <formula>NOT(ISERROR(SEARCH("小",$B$4)))</formula>
    </cfRule>
    <cfRule type="expression" priority="122" dxfId="51" stopIfTrue="1">
      <formula>NOT(ISERROR(SEARCH("女",C47)))</formula>
    </cfRule>
    <cfRule type="expression" priority="123" dxfId="622" stopIfTrue="1">
      <formula>NOT(ISERROR(SEARCH("男",C47)))</formula>
    </cfRule>
  </conditionalFormatting>
  <conditionalFormatting sqref="H50">
    <cfRule type="expression" priority="118" dxfId="618" stopIfTrue="1">
      <formula>NOT(ISERROR(SEARCH("小",$B$4)))</formula>
    </cfRule>
    <cfRule type="expression" priority="119" dxfId="51" stopIfTrue="1">
      <formula>NOT(ISERROR(SEARCH("女",C49)))</formula>
    </cfRule>
    <cfRule type="expression" priority="120" dxfId="622" stopIfTrue="1">
      <formula>NOT(ISERROR(SEARCH("男",C49)))</formula>
    </cfRule>
  </conditionalFormatting>
  <conditionalFormatting sqref="H52">
    <cfRule type="expression" priority="115" dxfId="618" stopIfTrue="1">
      <formula>NOT(ISERROR(SEARCH("小",$B$4)))</formula>
    </cfRule>
    <cfRule type="expression" priority="116" dxfId="51" stopIfTrue="1">
      <formula>NOT(ISERROR(SEARCH("女",C51)))</formula>
    </cfRule>
    <cfRule type="expression" priority="117" dxfId="622" stopIfTrue="1">
      <formula>NOT(ISERROR(SEARCH("男",C51)))</formula>
    </cfRule>
  </conditionalFormatting>
  <conditionalFormatting sqref="H54">
    <cfRule type="expression" priority="112" dxfId="618" stopIfTrue="1">
      <formula>NOT(ISERROR(SEARCH("小",$B$4)))</formula>
    </cfRule>
    <cfRule type="expression" priority="113" dxfId="51" stopIfTrue="1">
      <formula>NOT(ISERROR(SEARCH("女",C53)))</formula>
    </cfRule>
    <cfRule type="expression" priority="114" dxfId="622" stopIfTrue="1">
      <formula>NOT(ISERROR(SEARCH("男",C53)))</formula>
    </cfRule>
  </conditionalFormatting>
  <conditionalFormatting sqref="H56">
    <cfRule type="expression" priority="109" dxfId="618" stopIfTrue="1">
      <formula>NOT(ISERROR(SEARCH("小",$B$4)))</formula>
    </cfRule>
    <cfRule type="expression" priority="110" dxfId="51" stopIfTrue="1">
      <formula>NOT(ISERROR(SEARCH("女",C55)))</formula>
    </cfRule>
    <cfRule type="expression" priority="111" dxfId="622" stopIfTrue="1">
      <formula>NOT(ISERROR(SEARCH("男",C55)))</formula>
    </cfRule>
  </conditionalFormatting>
  <conditionalFormatting sqref="H58">
    <cfRule type="expression" priority="106" dxfId="618" stopIfTrue="1">
      <formula>NOT(ISERROR(SEARCH("小",$B$4)))</formula>
    </cfRule>
    <cfRule type="expression" priority="107" dxfId="51" stopIfTrue="1">
      <formula>NOT(ISERROR(SEARCH("女",C57)))</formula>
    </cfRule>
    <cfRule type="expression" priority="108" dxfId="622" stopIfTrue="1">
      <formula>NOT(ISERROR(SEARCH("男",C57)))</formula>
    </cfRule>
  </conditionalFormatting>
  <conditionalFormatting sqref="H60">
    <cfRule type="expression" priority="103" dxfId="618" stopIfTrue="1">
      <formula>NOT(ISERROR(SEARCH("小",$B$4)))</formula>
    </cfRule>
    <cfRule type="expression" priority="104" dxfId="51" stopIfTrue="1">
      <formula>NOT(ISERROR(SEARCH("女",C59)))</formula>
    </cfRule>
    <cfRule type="expression" priority="105" dxfId="622" stopIfTrue="1">
      <formula>NOT(ISERROR(SEARCH("男",C59)))</formula>
    </cfRule>
  </conditionalFormatting>
  <conditionalFormatting sqref="H62">
    <cfRule type="expression" priority="100" dxfId="618" stopIfTrue="1">
      <formula>NOT(ISERROR(SEARCH("小",$B$4)))</formula>
    </cfRule>
    <cfRule type="expression" priority="101" dxfId="51" stopIfTrue="1">
      <formula>NOT(ISERROR(SEARCH("女",C61)))</formula>
    </cfRule>
    <cfRule type="expression" priority="102" dxfId="622" stopIfTrue="1">
      <formula>NOT(ISERROR(SEARCH("男",C61)))</formula>
    </cfRule>
  </conditionalFormatting>
  <conditionalFormatting sqref="H64">
    <cfRule type="expression" priority="97" dxfId="618" stopIfTrue="1">
      <formula>NOT(ISERROR(SEARCH("小",$B$4)))</formula>
    </cfRule>
    <cfRule type="expression" priority="98" dxfId="51" stopIfTrue="1">
      <formula>NOT(ISERROR(SEARCH("女",C63)))</formula>
    </cfRule>
    <cfRule type="expression" priority="99" dxfId="622" stopIfTrue="1">
      <formula>NOT(ISERROR(SEARCH("男",C63)))</formula>
    </cfRule>
  </conditionalFormatting>
  <conditionalFormatting sqref="H66">
    <cfRule type="expression" priority="94" dxfId="618" stopIfTrue="1">
      <formula>NOT(ISERROR(SEARCH("小",$B$4)))</formula>
    </cfRule>
    <cfRule type="expression" priority="95" dxfId="51" stopIfTrue="1">
      <formula>NOT(ISERROR(SEARCH("女",C65)))</formula>
    </cfRule>
    <cfRule type="expression" priority="96" dxfId="622" stopIfTrue="1">
      <formula>NOT(ISERROR(SEARCH("男",C65)))</formula>
    </cfRule>
  </conditionalFormatting>
  <conditionalFormatting sqref="H68">
    <cfRule type="expression" priority="91" dxfId="618" stopIfTrue="1">
      <formula>NOT(ISERROR(SEARCH("小",$B$4)))</formula>
    </cfRule>
    <cfRule type="expression" priority="92" dxfId="51" stopIfTrue="1">
      <formula>NOT(ISERROR(SEARCH("女",C67)))</formula>
    </cfRule>
    <cfRule type="expression" priority="93" dxfId="622" stopIfTrue="1">
      <formula>NOT(ISERROR(SEARCH("男",C67)))</formula>
    </cfRule>
  </conditionalFormatting>
  <conditionalFormatting sqref="H70">
    <cfRule type="expression" priority="88" dxfId="618" stopIfTrue="1">
      <formula>NOT(ISERROR(SEARCH("小",$B$4)))</formula>
    </cfRule>
    <cfRule type="expression" priority="89" dxfId="51" stopIfTrue="1">
      <formula>NOT(ISERROR(SEARCH("女",C69)))</formula>
    </cfRule>
    <cfRule type="expression" priority="90" dxfId="622" stopIfTrue="1">
      <formula>NOT(ISERROR(SEARCH("男",C69)))</formula>
    </cfRule>
  </conditionalFormatting>
  <conditionalFormatting sqref="H72">
    <cfRule type="expression" priority="85" dxfId="618" stopIfTrue="1">
      <formula>NOT(ISERROR(SEARCH("小",$B$4)))</formula>
    </cfRule>
    <cfRule type="expression" priority="86" dxfId="51" stopIfTrue="1">
      <formula>NOT(ISERROR(SEARCH("女",C71)))</formula>
    </cfRule>
    <cfRule type="expression" priority="87" dxfId="622" stopIfTrue="1">
      <formula>NOT(ISERROR(SEARCH("男",C71)))</formula>
    </cfRule>
  </conditionalFormatting>
  <conditionalFormatting sqref="H74">
    <cfRule type="expression" priority="82" dxfId="618" stopIfTrue="1">
      <formula>NOT(ISERROR(SEARCH("小",$B$4)))</formula>
    </cfRule>
    <cfRule type="expression" priority="83" dxfId="51" stopIfTrue="1">
      <formula>NOT(ISERROR(SEARCH("女",C73)))</formula>
    </cfRule>
    <cfRule type="expression" priority="84" dxfId="622" stopIfTrue="1">
      <formula>NOT(ISERROR(SEARCH("男",C73)))</formula>
    </cfRule>
  </conditionalFormatting>
  <conditionalFormatting sqref="H76">
    <cfRule type="expression" priority="79" dxfId="618" stopIfTrue="1">
      <formula>NOT(ISERROR(SEARCH("小",$B$4)))</formula>
    </cfRule>
    <cfRule type="expression" priority="80" dxfId="51" stopIfTrue="1">
      <formula>NOT(ISERROR(SEARCH("女",C75)))</formula>
    </cfRule>
    <cfRule type="expression" priority="81" dxfId="622" stopIfTrue="1">
      <formula>NOT(ISERROR(SEARCH("男",C75)))</formula>
    </cfRule>
  </conditionalFormatting>
  <conditionalFormatting sqref="H78">
    <cfRule type="expression" priority="76" dxfId="618" stopIfTrue="1">
      <formula>NOT(ISERROR(SEARCH("小",$B$4)))</formula>
    </cfRule>
    <cfRule type="expression" priority="77" dxfId="51" stopIfTrue="1">
      <formula>NOT(ISERROR(SEARCH("女",C77)))</formula>
    </cfRule>
    <cfRule type="expression" priority="78" dxfId="622" stopIfTrue="1">
      <formula>NOT(ISERROR(SEARCH("男",C77)))</formula>
    </cfRule>
  </conditionalFormatting>
  <conditionalFormatting sqref="H80">
    <cfRule type="expression" priority="73" dxfId="618" stopIfTrue="1">
      <formula>NOT(ISERROR(SEARCH("小",$B$4)))</formula>
    </cfRule>
    <cfRule type="expression" priority="74" dxfId="51" stopIfTrue="1">
      <formula>NOT(ISERROR(SEARCH("女",C79)))</formula>
    </cfRule>
    <cfRule type="expression" priority="75" dxfId="622" stopIfTrue="1">
      <formula>NOT(ISERROR(SEARCH("男",C79)))</formula>
    </cfRule>
  </conditionalFormatting>
  <conditionalFormatting sqref="H82">
    <cfRule type="expression" priority="70" dxfId="618" stopIfTrue="1">
      <formula>NOT(ISERROR(SEARCH("小",$B$4)))</formula>
    </cfRule>
    <cfRule type="expression" priority="71" dxfId="51" stopIfTrue="1">
      <formula>NOT(ISERROR(SEARCH("女",C81)))</formula>
    </cfRule>
    <cfRule type="expression" priority="72" dxfId="622" stopIfTrue="1">
      <formula>NOT(ISERROR(SEARCH("男",C81)))</formula>
    </cfRule>
  </conditionalFormatting>
  <conditionalFormatting sqref="H84">
    <cfRule type="expression" priority="67" dxfId="618" stopIfTrue="1">
      <formula>NOT(ISERROR(SEARCH("小",$B$4)))</formula>
    </cfRule>
    <cfRule type="expression" priority="68" dxfId="51" stopIfTrue="1">
      <formula>NOT(ISERROR(SEARCH("女",C83)))</formula>
    </cfRule>
    <cfRule type="expression" priority="69" dxfId="622" stopIfTrue="1">
      <formula>NOT(ISERROR(SEARCH("男",C83)))</formula>
    </cfRule>
  </conditionalFormatting>
  <conditionalFormatting sqref="H86">
    <cfRule type="expression" priority="64" dxfId="618" stopIfTrue="1">
      <formula>NOT(ISERROR(SEARCH("小",$B$4)))</formula>
    </cfRule>
    <cfRule type="expression" priority="65" dxfId="51" stopIfTrue="1">
      <formula>NOT(ISERROR(SEARCH("女",C85)))</formula>
    </cfRule>
    <cfRule type="expression" priority="66" dxfId="622" stopIfTrue="1">
      <formula>NOT(ISERROR(SEARCH("男",C85)))</formula>
    </cfRule>
  </conditionalFormatting>
  <conditionalFormatting sqref="H88">
    <cfRule type="expression" priority="61" dxfId="618" stopIfTrue="1">
      <formula>NOT(ISERROR(SEARCH("小",$B$4)))</formula>
    </cfRule>
    <cfRule type="expression" priority="62" dxfId="51" stopIfTrue="1">
      <formula>NOT(ISERROR(SEARCH("女",C87)))</formula>
    </cfRule>
    <cfRule type="expression" priority="63" dxfId="622" stopIfTrue="1">
      <formula>NOT(ISERROR(SEARCH("男",C87)))</formula>
    </cfRule>
  </conditionalFormatting>
  <conditionalFormatting sqref="H90">
    <cfRule type="expression" priority="58" dxfId="618" stopIfTrue="1">
      <formula>NOT(ISERROR(SEARCH("小",$B$4)))</formula>
    </cfRule>
    <cfRule type="expression" priority="59" dxfId="51" stopIfTrue="1">
      <formula>NOT(ISERROR(SEARCH("女",C89)))</formula>
    </cfRule>
    <cfRule type="expression" priority="60" dxfId="622" stopIfTrue="1">
      <formula>NOT(ISERROR(SEARCH("男",C89)))</formula>
    </cfRule>
  </conditionalFormatting>
  <conditionalFormatting sqref="H92">
    <cfRule type="expression" priority="55" dxfId="618" stopIfTrue="1">
      <formula>NOT(ISERROR(SEARCH("小",$B$4)))</formula>
    </cfRule>
    <cfRule type="expression" priority="56" dxfId="51" stopIfTrue="1">
      <formula>NOT(ISERROR(SEARCH("女",C91)))</formula>
    </cfRule>
    <cfRule type="expression" priority="57" dxfId="622" stopIfTrue="1">
      <formula>NOT(ISERROR(SEARCH("男",C91)))</formula>
    </cfRule>
  </conditionalFormatting>
  <conditionalFormatting sqref="H94">
    <cfRule type="expression" priority="52" dxfId="618" stopIfTrue="1">
      <formula>NOT(ISERROR(SEARCH("小",$B$4)))</formula>
    </cfRule>
    <cfRule type="expression" priority="53" dxfId="51" stopIfTrue="1">
      <formula>NOT(ISERROR(SEARCH("女",C93)))</formula>
    </cfRule>
    <cfRule type="expression" priority="54" dxfId="622" stopIfTrue="1">
      <formula>NOT(ISERROR(SEARCH("男",C93)))</formula>
    </cfRule>
  </conditionalFormatting>
  <conditionalFormatting sqref="H96">
    <cfRule type="expression" priority="49" dxfId="618" stopIfTrue="1">
      <formula>NOT(ISERROR(SEARCH("小",$B$4)))</formula>
    </cfRule>
    <cfRule type="expression" priority="50" dxfId="51" stopIfTrue="1">
      <formula>NOT(ISERROR(SEARCH("女",C95)))</formula>
    </cfRule>
    <cfRule type="expression" priority="51" dxfId="622" stopIfTrue="1">
      <formula>NOT(ISERROR(SEARCH("男",C95)))</formula>
    </cfRule>
  </conditionalFormatting>
  <conditionalFormatting sqref="H98">
    <cfRule type="expression" priority="46" dxfId="618" stopIfTrue="1">
      <formula>NOT(ISERROR(SEARCH("小",$B$4)))</formula>
    </cfRule>
    <cfRule type="expression" priority="47" dxfId="51" stopIfTrue="1">
      <formula>NOT(ISERROR(SEARCH("女",C97)))</formula>
    </cfRule>
    <cfRule type="expression" priority="48" dxfId="622" stopIfTrue="1">
      <formula>NOT(ISERROR(SEARCH("男",C97)))</formula>
    </cfRule>
  </conditionalFormatting>
  <conditionalFormatting sqref="H100">
    <cfRule type="expression" priority="43" dxfId="618" stopIfTrue="1">
      <formula>NOT(ISERROR(SEARCH("小",$B$4)))</formula>
    </cfRule>
    <cfRule type="expression" priority="44" dxfId="51" stopIfTrue="1">
      <formula>NOT(ISERROR(SEARCH("女",C99)))</formula>
    </cfRule>
    <cfRule type="expression" priority="45" dxfId="622" stopIfTrue="1">
      <formula>NOT(ISERROR(SEARCH("男",C99)))</formula>
    </cfRule>
  </conditionalFormatting>
  <conditionalFormatting sqref="H102">
    <cfRule type="expression" priority="40" dxfId="618" stopIfTrue="1">
      <formula>NOT(ISERROR(SEARCH("小",$B$4)))</formula>
    </cfRule>
    <cfRule type="expression" priority="41" dxfId="51" stopIfTrue="1">
      <formula>NOT(ISERROR(SEARCH("女",C101)))</formula>
    </cfRule>
    <cfRule type="expression" priority="42" dxfId="622" stopIfTrue="1">
      <formula>NOT(ISERROR(SEARCH("男",C101)))</formula>
    </cfRule>
  </conditionalFormatting>
  <conditionalFormatting sqref="H104">
    <cfRule type="expression" priority="37" dxfId="618" stopIfTrue="1">
      <formula>NOT(ISERROR(SEARCH("小",$B$4)))</formula>
    </cfRule>
    <cfRule type="expression" priority="38" dxfId="51" stopIfTrue="1">
      <formula>NOT(ISERROR(SEARCH("女",C103)))</formula>
    </cfRule>
    <cfRule type="expression" priority="39" dxfId="622" stopIfTrue="1">
      <formula>NOT(ISERROR(SEARCH("男",C103)))</formula>
    </cfRule>
  </conditionalFormatting>
  <conditionalFormatting sqref="H106">
    <cfRule type="expression" priority="34" dxfId="618" stopIfTrue="1">
      <formula>NOT(ISERROR(SEARCH("小",$B$4)))</formula>
    </cfRule>
    <cfRule type="expression" priority="35" dxfId="51" stopIfTrue="1">
      <formula>NOT(ISERROR(SEARCH("女",C105)))</formula>
    </cfRule>
    <cfRule type="expression" priority="36" dxfId="622" stopIfTrue="1">
      <formula>NOT(ISERROR(SEARCH("男",C105)))</formula>
    </cfRule>
  </conditionalFormatting>
  <conditionalFormatting sqref="H108">
    <cfRule type="expression" priority="31" dxfId="618" stopIfTrue="1">
      <formula>NOT(ISERROR(SEARCH("小",$B$4)))</formula>
    </cfRule>
    <cfRule type="expression" priority="32" dxfId="51" stopIfTrue="1">
      <formula>NOT(ISERROR(SEARCH("女",C107)))</formula>
    </cfRule>
    <cfRule type="expression" priority="33" dxfId="622" stopIfTrue="1">
      <formula>NOT(ISERROR(SEARCH("男",C107)))</formula>
    </cfRule>
  </conditionalFormatting>
  <conditionalFormatting sqref="H110">
    <cfRule type="expression" priority="28" dxfId="618" stopIfTrue="1">
      <formula>NOT(ISERROR(SEARCH("小",$B$4)))</formula>
    </cfRule>
    <cfRule type="expression" priority="29" dxfId="51" stopIfTrue="1">
      <formula>NOT(ISERROR(SEARCH("女",C109)))</formula>
    </cfRule>
    <cfRule type="expression" priority="30" dxfId="622" stopIfTrue="1">
      <formula>NOT(ISERROR(SEARCH("男",C109)))</formula>
    </cfRule>
  </conditionalFormatting>
  <conditionalFormatting sqref="H112">
    <cfRule type="expression" priority="25" dxfId="618" stopIfTrue="1">
      <formula>NOT(ISERROR(SEARCH("小",$B$4)))</formula>
    </cfRule>
    <cfRule type="expression" priority="26" dxfId="51" stopIfTrue="1">
      <formula>NOT(ISERROR(SEARCH("女",C111)))</formula>
    </cfRule>
    <cfRule type="expression" priority="27" dxfId="622" stopIfTrue="1">
      <formula>NOT(ISERROR(SEARCH("男",C111)))</formula>
    </cfRule>
  </conditionalFormatting>
  <conditionalFormatting sqref="H114">
    <cfRule type="expression" priority="22" dxfId="618" stopIfTrue="1">
      <formula>NOT(ISERROR(SEARCH("小",$B$4)))</formula>
    </cfRule>
    <cfRule type="expression" priority="23" dxfId="51" stopIfTrue="1">
      <formula>NOT(ISERROR(SEARCH("女",C113)))</formula>
    </cfRule>
    <cfRule type="expression" priority="24" dxfId="622" stopIfTrue="1">
      <formula>NOT(ISERROR(SEARCH("男",C113)))</formula>
    </cfRule>
  </conditionalFormatting>
  <conditionalFormatting sqref="D15:D16">
    <cfRule type="expression" priority="20" dxfId="618" stopIfTrue="1">
      <formula>NOT(ISERROR(SEARCH("一般",$B$4)))</formula>
    </cfRule>
  </conditionalFormatting>
  <conditionalFormatting sqref="D17:D114">
    <cfRule type="expression" priority="2" dxfId="48" stopIfTrue="1">
      <formula>NOT(ISERROR(SEARCH("男",$C17)))</formula>
    </cfRule>
    <cfRule type="expression" priority="3" dxfId="51" stopIfTrue="1">
      <formula>NOT(ISERROR(SEARCH("女",$C17)))</formula>
    </cfRule>
  </conditionalFormatting>
  <conditionalFormatting sqref="D17:D114">
    <cfRule type="expression" priority="1" dxfId="618" stopIfTrue="1">
      <formula>NOT(ISERROR(SEARCH("一般",$B$4)))</formula>
    </cfRule>
  </conditionalFormatting>
  <dataValidations count="15">
    <dataValidation type="list" allowBlank="1" showInputMessage="1" showErrorMessage="1" sqref="G13">
      <formula1>INDIRECT($C13)</formula1>
    </dataValidation>
    <dataValidation type="whole" allowBlank="1" showInputMessage="1" showErrorMessage="1" imeMode="halfAlpha" sqref="D15:D114">
      <formula1>1</formula1>
      <formula2>9999</formula2>
    </dataValidation>
    <dataValidation allowBlank="1" showInputMessage="1" showErrorMessage="1" imeMode="halfKatakana" sqref="H4:I4 E16 E18 E20 E22 E24 E26 E28 E30 E32 E34 E36 E38 E40 E42 E44 E46 E48 E50 E52 E54 E56 E58 E60 E62 E64 E66 E68 E70 E72 E74 E76 E78 E80 E82 E84 E86 E88 E90 E92 E94 E96 E98 E100 E102 E104 E106 E108 E110 E112 E114 G20 G22 G24 G26 G28 G30 G32 G34 G36 G38 G40 G42 G44 G46 G48 G50 G52 G54 G56 G58 G60 G62 G64 G66 G68 G70 G72 G74 G76 G78 G80 G82 G84 G86 G88 G90 G92 G94 G96 G98 G100 G102 G104 G106 G108 G110 G112 G16 G18"/>
    <dataValidation allowBlank="1" showInputMessage="1" showErrorMessage="1" imeMode="halfKatakana" sqref="G114"/>
    <dataValidation type="whole" allowBlank="1" showInputMessage="1" showErrorMessage="1" sqref="G14">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allowBlank="1" showInputMessage="1" showErrorMessage="1" imeMode="hiragana" sqref="E15 E17 E19 E21 E23 E25 E27 E29 E31 E33 E35 E37 E39 E41 E43 E45 E47 E49 E51 E53 E55 E57 E59 E61 E63 E65 E67 E69 E71 E73 E75 E77 E79 E81 E83 E85 E87 E89 E91 E93 E95 E97 E99 E101 E103 E105 E107 E109 E111 E113"/>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formula1>IF(C15="男子",一･高男子,IF(C15="女子",一･高女子,IF(C15="中学男子",中学男子,IF(C15="中学女子",中学女子,""))))</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formula1>IF(C15="男子",一･高男子,IF(C15="女子",一･高女子,IF(C15="中学男子",中学男子,IF(C15="中学女子",中学女子,IF(OR(C15="小学共通男子",C15="小学共通女子"),小男4_6年,IF(COUNTIF(C15,"*小学*"),$AD$21,IF(COUNTIF(C15,"*年*"),"")))))))</formula1>
    </dataValidation>
    <dataValidation type="list" allowBlank="1" showInputMessage="1" showErrorMessage="1" sqref="F15:F114">
      <formula1>$V$21:$V$26</formula1>
    </dataValidation>
    <dataValidation type="list" allowBlank="1" showInputMessage="1" showErrorMessage="1" sqref="B4:C4">
      <formula1>$U$21:$U$24</formula1>
    </dataValidation>
    <dataValidation type="list" allowBlank="1" showInputMessage="1" showErrorMessage="1" sqref="C15:C114">
      <formula1>IF($B$4="小学",$AB$20:$AI$20,IF($B$4="中学",$Z$20:$AA$20,$X$20:$Y$20))</formula1>
    </dataValidation>
    <dataValidation allowBlank="1" showInputMessage="1" showErrorMessage="1" imeMode="disabled" sqref="H16 H112 H18 H20 H22 H24 H26 H28 H30 H32 H34 H36 H38 H40 H42 H44 H46 H48 H50 H52 H54 H56 H58 H60 H62 H64 H66 H68 H70 H72 H74 H76 H78 H80 H82 H84 H86 H88 H90 H92 H94 H96 H98 H100 H102 H104 H106 H108 H110 H114"/>
  </dataValidations>
  <printOptions/>
  <pageMargins left="0.2755905511811024" right="0.31496062992125984" top="0.35433070866141736" bottom="0.2362204724409449" header="0.31496062992125984" footer="0.1968503937007874"/>
  <pageSetup horizontalDpi="600" verticalDpi="600" orientation="portrait" paperSize="9" scale="98"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F70"/>
  <sheetViews>
    <sheetView showGridLines="0" zoomScale="80" zoomScaleNormal="80" zoomScaleSheetLayoutView="80" zoomScalePageLayoutView="0" workbookViewId="0" topLeftCell="A1">
      <selection activeCell="B11" sqref="B11"/>
    </sheetView>
  </sheetViews>
  <sheetFormatPr defaultColWidth="8.8515625" defaultRowHeight="15"/>
  <cols>
    <col min="1" max="1" width="2.140625" style="20" customWidth="1"/>
    <col min="2" max="2" width="12.140625" style="20" customWidth="1"/>
    <col min="3" max="3" width="16.57421875" style="20" customWidth="1"/>
    <col min="4" max="4" width="7.00390625" style="21" customWidth="1"/>
    <col min="5" max="5" width="16.8515625" style="20" customWidth="1"/>
    <col min="6" max="6" width="7.00390625" style="21" customWidth="1"/>
    <col min="7" max="7" width="16.8515625" style="20" customWidth="1"/>
    <col min="8" max="8" width="7.00390625" style="21" customWidth="1"/>
    <col min="9" max="9" width="16.8515625" style="20" customWidth="1"/>
    <col min="10" max="10" width="1.57421875" style="20" customWidth="1"/>
    <col min="11" max="16" width="10.57421875" style="20" customWidth="1"/>
    <col min="17" max="17" width="12.421875" style="20" hidden="1" customWidth="1"/>
    <col min="18" max="19" width="10.140625" style="20" hidden="1" customWidth="1"/>
    <col min="20" max="20" width="9.28125" style="20" hidden="1" customWidth="1"/>
    <col min="21" max="22" width="13.57421875" style="20" hidden="1" customWidth="1"/>
    <col min="23" max="28" width="12.421875" style="20" hidden="1" customWidth="1"/>
    <col min="29" max="29" width="8.8515625" style="20" hidden="1" customWidth="1"/>
    <col min="30" max="30" width="21.421875" style="22" hidden="1" customWidth="1"/>
    <col min="31" max="31" width="21.421875" style="20" hidden="1" customWidth="1"/>
    <col min="32" max="32" width="2.7109375" style="22" hidden="1" customWidth="1"/>
    <col min="33" max="33" width="15.7109375" style="134" hidden="1" customWidth="1"/>
    <col min="34" max="34" width="8.57421875" style="60" customWidth="1"/>
    <col min="35" max="16384" width="8.8515625" style="20" customWidth="1"/>
  </cols>
  <sheetData>
    <row r="1" spans="2:9" ht="25.5" customHeight="1" thickBot="1">
      <c r="B1" s="276" t="str">
        <f>'個人種目申込一覧表'!B1</f>
        <v>第53回⼤北陸上競技選⼿権⼤会</v>
      </c>
      <c r="C1" s="276"/>
      <c r="D1" s="276"/>
      <c r="E1" s="276"/>
      <c r="F1" s="276"/>
      <c r="G1" s="21" t="s">
        <v>70</v>
      </c>
      <c r="H1" s="277" t="s">
        <v>71</v>
      </c>
      <c r="I1" s="277"/>
    </row>
    <row r="2" spans="2:16" ht="8.25" customHeight="1" thickTop="1">
      <c r="B2" s="21"/>
      <c r="C2" s="21"/>
      <c r="G2" s="21"/>
      <c r="I2" s="21"/>
      <c r="K2" s="205" t="s">
        <v>327</v>
      </c>
      <c r="L2" s="206"/>
      <c r="M2" s="206"/>
      <c r="N2" s="206"/>
      <c r="O2" s="206"/>
      <c r="P2" s="207"/>
    </row>
    <row r="3" spans="3:16" ht="25.5" customHeight="1">
      <c r="C3" s="23" t="s">
        <v>85</v>
      </c>
      <c r="K3" s="208"/>
      <c r="L3" s="209"/>
      <c r="M3" s="209"/>
      <c r="N3" s="209"/>
      <c r="O3" s="209"/>
      <c r="P3" s="210"/>
    </row>
    <row r="4" spans="11:16" ht="6" customHeight="1" thickBot="1">
      <c r="K4" s="208"/>
      <c r="L4" s="209"/>
      <c r="M4" s="209"/>
      <c r="N4" s="209"/>
      <c r="O4" s="209"/>
      <c r="P4" s="210"/>
    </row>
    <row r="5" spans="3:16" ht="27" customHeight="1">
      <c r="C5" s="2" t="s">
        <v>73</v>
      </c>
      <c r="D5" s="1"/>
      <c r="E5" s="2" t="s">
        <v>325</v>
      </c>
      <c r="G5" s="2" t="s">
        <v>76</v>
      </c>
      <c r="I5" s="2" t="s">
        <v>74</v>
      </c>
      <c r="K5" s="208"/>
      <c r="L5" s="209"/>
      <c r="M5" s="209"/>
      <c r="N5" s="209"/>
      <c r="O5" s="209"/>
      <c r="P5" s="210"/>
    </row>
    <row r="6" spans="3:16" ht="27" customHeight="1" thickBot="1">
      <c r="C6" s="24">
        <f>COUNTA(E10,E15,E20,E25,E30,E35,E40,E45,E50,E55,E60,E65)</f>
        <v>0</v>
      </c>
      <c r="D6" s="1"/>
      <c r="E6" s="25">
        <f>AF8</f>
        <v>0</v>
      </c>
      <c r="G6" s="26">
        <f>IF('個人種目申込一覧表'!B4="","",VLOOKUP('個人種目申込一覧表'!B4,U10:V13,2,FALSE))</f>
      </c>
      <c r="I6" s="27">
        <f>IF(G6="","",G6*E6)</f>
      </c>
      <c r="K6" s="208"/>
      <c r="L6" s="209"/>
      <c r="M6" s="209"/>
      <c r="N6" s="209"/>
      <c r="O6" s="209"/>
      <c r="P6" s="210"/>
    </row>
    <row r="7" spans="11:16" ht="6" customHeight="1" thickBot="1">
      <c r="K7" s="211"/>
      <c r="L7" s="212"/>
      <c r="M7" s="212"/>
      <c r="N7" s="212"/>
      <c r="O7" s="212"/>
      <c r="P7" s="213"/>
    </row>
    <row r="8" spans="4:32" ht="36" customHeight="1" thickBot="1">
      <c r="D8" s="150" t="s">
        <v>242</v>
      </c>
      <c r="E8" s="28" t="s">
        <v>72</v>
      </c>
      <c r="F8" s="151" t="s">
        <v>242</v>
      </c>
      <c r="G8" s="28" t="s">
        <v>72</v>
      </c>
      <c r="H8" s="151" t="s">
        <v>242</v>
      </c>
      <c r="I8" s="29" t="s">
        <v>72</v>
      </c>
      <c r="K8" s="30"/>
      <c r="L8" s="30"/>
      <c r="M8" s="30"/>
      <c r="N8" s="30"/>
      <c r="O8" s="30"/>
      <c r="AD8" s="22" t="s">
        <v>320</v>
      </c>
      <c r="AE8" s="20" t="s">
        <v>321</v>
      </c>
      <c r="AF8" s="22">
        <f>SUM(AF10:AF59)</f>
        <v>0</v>
      </c>
    </row>
    <row r="9" spans="1:10" ht="6" customHeight="1" thickBot="1">
      <c r="A9" s="31"/>
      <c r="B9" s="32"/>
      <c r="C9" s="32"/>
      <c r="D9" s="33"/>
      <c r="E9" s="31"/>
      <c r="F9" s="33"/>
      <c r="G9" s="31"/>
      <c r="H9" s="33"/>
      <c r="I9" s="31"/>
      <c r="J9" s="31"/>
    </row>
    <row r="10" spans="2:32" ht="27" customHeight="1">
      <c r="B10" s="34" t="s">
        <v>78</v>
      </c>
      <c r="C10" s="35" t="s">
        <v>79</v>
      </c>
      <c r="D10" s="36"/>
      <c r="E10" s="186"/>
      <c r="F10" s="174"/>
      <c r="G10" s="186"/>
      <c r="H10" s="174"/>
      <c r="I10" s="187"/>
      <c r="K10" s="194"/>
      <c r="L10" s="197"/>
      <c r="M10" s="194"/>
      <c r="N10" s="197"/>
      <c r="O10" s="194"/>
      <c r="P10" s="198"/>
      <c r="Q10" s="20">
        <f>COUNTA(E10,G10,I10,E12,G12,I12)</f>
        <v>0</v>
      </c>
      <c r="R10" s="21"/>
      <c r="T10" s="21"/>
      <c r="U10" s="21" t="s">
        <v>199</v>
      </c>
      <c r="V10" s="21">
        <v>700</v>
      </c>
      <c r="W10" s="21"/>
      <c r="AD10" s="40">
        <f>IF(E10="","",D10&amp;E10)</f>
      </c>
      <c r="AE10" s="41">
        <f>IF(ISERROR(VLOOKUP(AD10,'個人種目申込一覧表'!AN:AN,1,FALSE)),"",VLOOKUP(AD10,'個人種目申込一覧表'!AN:AN,1,FALSE))</f>
      </c>
      <c r="AF10" s="42">
        <f>IF(AD10=AE10,0,1)</f>
        <v>0</v>
      </c>
    </row>
    <row r="11" spans="2:32" ht="27" customHeight="1" thickBot="1">
      <c r="B11" s="170"/>
      <c r="C11" s="43" t="s">
        <v>348</v>
      </c>
      <c r="D11" s="44"/>
      <c r="E11" s="192"/>
      <c r="F11" s="176"/>
      <c r="G11" s="192"/>
      <c r="H11" s="176"/>
      <c r="I11" s="193"/>
      <c r="K11" s="199"/>
      <c r="L11" s="199"/>
      <c r="M11" s="199"/>
      <c r="N11" s="199"/>
      <c r="O11" s="199"/>
      <c r="P11" s="198"/>
      <c r="R11" s="21"/>
      <c r="T11" s="21"/>
      <c r="U11" s="21" t="s">
        <v>192</v>
      </c>
      <c r="V11" s="21">
        <v>700</v>
      </c>
      <c r="W11" s="21"/>
      <c r="AD11" s="40">
        <f>IF(G10="","",F10&amp;G10)</f>
      </c>
      <c r="AE11" s="41">
        <f>IF(ISERROR(VLOOKUP(AD11,'個人種目申込一覧表'!AN:AN,1,FALSE)),"",VLOOKUP(AD11,'個人種目申込一覧表'!AN:AN,1,FALSE))</f>
      </c>
      <c r="AF11" s="42">
        <f>IF(AD11=AE11,0,1)</f>
        <v>0</v>
      </c>
    </row>
    <row r="12" spans="2:32" ht="27" customHeight="1">
      <c r="B12" s="48" t="s">
        <v>80</v>
      </c>
      <c r="C12" s="49" t="s">
        <v>77</v>
      </c>
      <c r="D12" s="183"/>
      <c r="E12" s="190"/>
      <c r="F12" s="184"/>
      <c r="G12" s="190"/>
      <c r="H12" s="184"/>
      <c r="I12" s="191"/>
      <c r="K12" s="194"/>
      <c r="L12" s="197"/>
      <c r="M12" s="194"/>
      <c r="N12" s="197"/>
      <c r="O12" s="194"/>
      <c r="P12" s="198"/>
      <c r="R12" s="21"/>
      <c r="T12" s="21"/>
      <c r="U12" s="21" t="s">
        <v>193</v>
      </c>
      <c r="V12" s="21">
        <v>700</v>
      </c>
      <c r="W12" s="21"/>
      <c r="AD12" s="40">
        <f>IF(I10="","",H10&amp;I10)</f>
      </c>
      <c r="AE12" s="41">
        <f>IF(ISERROR(VLOOKUP(AD12,'個人種目申込一覧表'!AN:AN,1,FALSE)),"",VLOOKUP(AD12,'個人種目申込一覧表'!AN:AN,1,FALSE))</f>
      </c>
      <c r="AF12" s="42">
        <f aca="true" t="shared" si="0" ref="AF12:AF39">IF(AD12=AE12,0,1)</f>
        <v>0</v>
      </c>
    </row>
    <row r="13" spans="2:32" ht="27" customHeight="1" thickBot="1">
      <c r="B13" s="171"/>
      <c r="C13" s="54"/>
      <c r="D13" s="55"/>
      <c r="E13" s="188"/>
      <c r="F13" s="180"/>
      <c r="G13" s="188"/>
      <c r="H13" s="180"/>
      <c r="I13" s="189"/>
      <c r="K13" s="199"/>
      <c r="L13" s="199"/>
      <c r="M13" s="199"/>
      <c r="N13" s="199"/>
      <c r="O13" s="199"/>
      <c r="P13" s="198"/>
      <c r="R13" s="21"/>
      <c r="T13" s="59"/>
      <c r="U13" s="21" t="s">
        <v>213</v>
      </c>
      <c r="V13" s="21">
        <v>700</v>
      </c>
      <c r="W13" s="21"/>
      <c r="X13" s="21"/>
      <c r="Y13" s="169"/>
      <c r="Z13" s="169"/>
      <c r="AA13" s="160"/>
      <c r="AB13" s="160"/>
      <c r="AD13" s="40">
        <f>IF(E12="","",D12&amp;E12)</f>
      </c>
      <c r="AE13" s="41">
        <f>IF(ISERROR(VLOOKUP(AD13,'個人種目申込一覧表'!AN:AN,1,FALSE)),"",VLOOKUP(AD13,'個人種目申込一覧表'!AN:AN,1,FALSE))</f>
      </c>
      <c r="AF13" s="42">
        <f t="shared" si="0"/>
        <v>0</v>
      </c>
    </row>
    <row r="14" spans="2:32" ht="6" customHeight="1" thickBot="1">
      <c r="B14" s="60"/>
      <c r="C14" s="60"/>
      <c r="D14" s="61"/>
      <c r="E14" s="60"/>
      <c r="K14" s="197"/>
      <c r="L14" s="197"/>
      <c r="M14" s="197"/>
      <c r="N14" s="197"/>
      <c r="O14" s="197"/>
      <c r="P14" s="197"/>
      <c r="AD14" s="40">
        <f>IF(G12="","",F12&amp;G12)</f>
      </c>
      <c r="AE14" s="41">
        <f>IF(ISERROR(VLOOKUP(AD14,'個人種目申込一覧表'!AN:AN,1,FALSE)),"",VLOOKUP(AD14,'個人種目申込一覧表'!AN:AN,1,FALSE))</f>
      </c>
      <c r="AF14" s="42">
        <f t="shared" si="0"/>
        <v>0</v>
      </c>
    </row>
    <row r="15" spans="2:32" ht="27" customHeight="1">
      <c r="B15" s="34" t="s">
        <v>78</v>
      </c>
      <c r="C15" s="35" t="s">
        <v>79</v>
      </c>
      <c r="D15" s="36"/>
      <c r="E15" s="37"/>
      <c r="F15" s="38"/>
      <c r="G15" s="37"/>
      <c r="H15" s="38"/>
      <c r="I15" s="39"/>
      <c r="K15" s="194"/>
      <c r="L15" s="197"/>
      <c r="M15" s="194"/>
      <c r="N15" s="197"/>
      <c r="O15" s="194"/>
      <c r="P15" s="198"/>
      <c r="Q15" s="20">
        <f>COUNTA(E15,G15,I15,E17,G17,I17)</f>
        <v>0</v>
      </c>
      <c r="S15" s="21" t="s">
        <v>299</v>
      </c>
      <c r="T15" s="21" t="s">
        <v>300</v>
      </c>
      <c r="U15" s="21" t="s">
        <v>328</v>
      </c>
      <c r="V15" s="21" t="s">
        <v>329</v>
      </c>
      <c r="W15" s="160" t="s">
        <v>330</v>
      </c>
      <c r="X15" s="160" t="s">
        <v>331</v>
      </c>
      <c r="Y15" s="169" t="s">
        <v>307</v>
      </c>
      <c r="Z15" s="169" t="s">
        <v>308</v>
      </c>
      <c r="AA15" s="160" t="s">
        <v>309</v>
      </c>
      <c r="AB15" s="160" t="s">
        <v>310</v>
      </c>
      <c r="AC15" s="21" t="s">
        <v>319</v>
      </c>
      <c r="AD15" s="40">
        <f>IF(I12="","",H12&amp;I12)</f>
      </c>
      <c r="AE15" s="41">
        <f>IF(ISERROR(VLOOKUP(AD15,'個人種目申込一覧表'!AN:AN,1,FALSE)),"",VLOOKUP(AD15,'個人種目申込一覧表'!AN:AN,1,FALSE))</f>
      </c>
      <c r="AF15" s="42">
        <f t="shared" si="0"/>
        <v>0</v>
      </c>
    </row>
    <row r="16" spans="2:32" ht="27" customHeight="1" thickBot="1">
      <c r="B16" s="170"/>
      <c r="C16" s="43" t="s">
        <v>348</v>
      </c>
      <c r="D16" s="44"/>
      <c r="E16" s="45"/>
      <c r="F16" s="46"/>
      <c r="G16" s="45"/>
      <c r="H16" s="46"/>
      <c r="I16" s="47"/>
      <c r="K16" s="199"/>
      <c r="L16" s="199"/>
      <c r="M16" s="199"/>
      <c r="N16" s="199"/>
      <c r="O16" s="199"/>
      <c r="P16" s="198"/>
      <c r="AD16" s="40">
        <f>IF(E15="","",D15&amp;E15)</f>
      </c>
      <c r="AE16" s="41">
        <f>IF(ISERROR(VLOOKUP(AD16,'個人種目申込一覧表'!AN:AN,1,FALSE)),"",VLOOKUP(AD16,'個人種目申込一覧表'!AN:AN,1,FALSE))</f>
      </c>
      <c r="AF16" s="42">
        <f t="shared" si="0"/>
        <v>0</v>
      </c>
    </row>
    <row r="17" spans="2:32" ht="27" customHeight="1">
      <c r="B17" s="48" t="s">
        <v>80</v>
      </c>
      <c r="C17" s="49" t="s">
        <v>77</v>
      </c>
      <c r="D17" s="50"/>
      <c r="E17" s="51"/>
      <c r="F17" s="52"/>
      <c r="G17" s="51"/>
      <c r="H17" s="52"/>
      <c r="I17" s="53"/>
      <c r="K17" s="194"/>
      <c r="L17" s="197"/>
      <c r="M17" s="194"/>
      <c r="N17" s="197"/>
      <c r="O17" s="194"/>
      <c r="P17" s="198"/>
      <c r="AD17" s="40">
        <f>IF(G15="","",F15&amp;G15)</f>
      </c>
      <c r="AE17" s="41">
        <f>IF(ISERROR(VLOOKUP(AD17,'個人種目申込一覧表'!AN:AN,1,FALSE)),"",VLOOKUP(AD17,'個人種目申込一覧表'!AN:AN,1,FALSE))</f>
      </c>
      <c r="AF17" s="42">
        <f t="shared" si="0"/>
        <v>0</v>
      </c>
    </row>
    <row r="18" spans="2:32" ht="27" customHeight="1" thickBot="1">
      <c r="B18" s="171"/>
      <c r="C18" s="54"/>
      <c r="D18" s="55"/>
      <c r="E18" s="56"/>
      <c r="F18" s="57"/>
      <c r="G18" s="56"/>
      <c r="H18" s="57"/>
      <c r="I18" s="58"/>
      <c r="K18" s="199"/>
      <c r="L18" s="199"/>
      <c r="M18" s="199"/>
      <c r="N18" s="199"/>
      <c r="O18" s="199"/>
      <c r="P18" s="198"/>
      <c r="AD18" s="40">
        <f>IF(I15="","",H15&amp;I15)</f>
      </c>
      <c r="AE18" s="41">
        <f>IF(ISERROR(VLOOKUP(AD18,'個人種目申込一覧表'!AN:AN,1,FALSE)),"",VLOOKUP(AD18,'個人種目申込一覧表'!AN:AN,1,FALSE))</f>
      </c>
      <c r="AF18" s="42">
        <f t="shared" si="0"/>
        <v>0</v>
      </c>
    </row>
    <row r="19" spans="2:32" ht="6" customHeight="1" thickBot="1">
      <c r="B19" s="60"/>
      <c r="C19" s="60"/>
      <c r="D19" s="61"/>
      <c r="E19" s="60"/>
      <c r="F19" s="157"/>
      <c r="H19" s="157"/>
      <c r="K19" s="197"/>
      <c r="L19" s="197"/>
      <c r="M19" s="197"/>
      <c r="N19" s="197"/>
      <c r="O19" s="197"/>
      <c r="P19" s="197"/>
      <c r="AD19" s="40">
        <f>IF(E17="","",D17&amp;E17)</f>
      </c>
      <c r="AE19" s="41">
        <f>IF(ISERROR(VLOOKUP(AD19,'個人種目申込一覧表'!AN:AN,1,FALSE)),"",VLOOKUP(AD19,'個人種目申込一覧表'!AN:AN,1,FALSE))</f>
      </c>
      <c r="AF19" s="42">
        <f t="shared" si="0"/>
        <v>0</v>
      </c>
    </row>
    <row r="20" spans="2:32" ht="27" customHeight="1">
      <c r="B20" s="34" t="s">
        <v>78</v>
      </c>
      <c r="C20" s="35" t="s">
        <v>79</v>
      </c>
      <c r="D20" s="36"/>
      <c r="E20" s="37"/>
      <c r="F20" s="38"/>
      <c r="G20" s="37"/>
      <c r="H20" s="38"/>
      <c r="I20" s="39"/>
      <c r="K20" s="194"/>
      <c r="L20" s="197"/>
      <c r="M20" s="194"/>
      <c r="N20" s="197"/>
      <c r="O20" s="194"/>
      <c r="P20" s="198"/>
      <c r="Q20" s="20">
        <f>COUNTA(E20,G20,I20,E22,G22,I22)</f>
        <v>0</v>
      </c>
      <c r="S20" s="20">
        <v>1</v>
      </c>
      <c r="T20" s="20">
        <v>2</v>
      </c>
      <c r="U20" s="20">
        <v>3</v>
      </c>
      <c r="V20" s="20">
        <v>4</v>
      </c>
      <c r="W20" s="20">
        <v>5</v>
      </c>
      <c r="X20" s="20">
        <v>6</v>
      </c>
      <c r="AD20" s="40">
        <f>IF(G17="","",F17&amp;G17)</f>
      </c>
      <c r="AE20" s="41">
        <f>IF(ISERROR(VLOOKUP(AD20,'個人種目申込一覧表'!AN:AN,1,FALSE)),"",VLOOKUP(AD20,'個人種目申込一覧表'!AN:AN,1,FALSE))</f>
      </c>
      <c r="AF20" s="42">
        <f t="shared" si="0"/>
        <v>0</v>
      </c>
    </row>
    <row r="21" spans="2:32" ht="27" customHeight="1" thickBot="1">
      <c r="B21" s="170"/>
      <c r="C21" s="43" t="s">
        <v>348</v>
      </c>
      <c r="D21" s="44"/>
      <c r="E21" s="45"/>
      <c r="F21" s="46"/>
      <c r="G21" s="45"/>
      <c r="H21" s="46"/>
      <c r="I21" s="47"/>
      <c r="K21" s="199"/>
      <c r="L21" s="199"/>
      <c r="M21" s="199"/>
      <c r="N21" s="199"/>
      <c r="O21" s="199"/>
      <c r="P21" s="198"/>
      <c r="AD21" s="40">
        <f>IF(I17="","",H17&amp;I17)</f>
      </c>
      <c r="AE21" s="41">
        <f>IF(ISERROR(VLOOKUP(AD21,'個人種目申込一覧表'!AN:AN,1,FALSE)),"",VLOOKUP(AD21,'個人種目申込一覧表'!AN:AN,1,FALSE))</f>
      </c>
      <c r="AF21" s="42">
        <f t="shared" si="0"/>
        <v>0</v>
      </c>
    </row>
    <row r="22" spans="2:32" ht="27" customHeight="1">
      <c r="B22" s="48" t="s">
        <v>80</v>
      </c>
      <c r="C22" s="49" t="s">
        <v>77</v>
      </c>
      <c r="D22" s="50"/>
      <c r="E22" s="51"/>
      <c r="F22" s="52"/>
      <c r="G22" s="51"/>
      <c r="H22" s="52"/>
      <c r="I22" s="53"/>
      <c r="K22" s="194"/>
      <c r="L22" s="197"/>
      <c r="M22" s="194"/>
      <c r="N22" s="197"/>
      <c r="O22" s="194"/>
      <c r="P22" s="198"/>
      <c r="S22" s="20" t="s">
        <v>323</v>
      </c>
      <c r="T22" s="20" t="s">
        <v>324</v>
      </c>
      <c r="U22" s="20" t="s">
        <v>317</v>
      </c>
      <c r="V22" s="20" t="s">
        <v>318</v>
      </c>
      <c r="W22" s="20" t="s">
        <v>322</v>
      </c>
      <c r="AD22" s="40">
        <f>IF(E20="","",D20&amp;E20)</f>
      </c>
      <c r="AE22" s="41">
        <f>IF(ISERROR(VLOOKUP(AD22,'個人種目申込一覧表'!AN:AN,1,FALSE)),"",VLOOKUP(AD22,'個人種目申込一覧表'!AN:AN,1,FALSE))</f>
      </c>
      <c r="AF22" s="42">
        <f t="shared" si="0"/>
        <v>0</v>
      </c>
    </row>
    <row r="23" spans="2:32" ht="27.75" customHeight="1" thickBot="1">
      <c r="B23" s="171"/>
      <c r="C23" s="54"/>
      <c r="D23" s="55"/>
      <c r="E23" s="56"/>
      <c r="F23" s="57"/>
      <c r="G23" s="56"/>
      <c r="H23" s="57"/>
      <c r="I23" s="58"/>
      <c r="K23" s="199"/>
      <c r="L23" s="199"/>
      <c r="M23" s="199"/>
      <c r="N23" s="199"/>
      <c r="O23" s="199"/>
      <c r="P23" s="198"/>
      <c r="AD23" s="40">
        <f>IF(G20="","",F20&amp;G20)</f>
      </c>
      <c r="AE23" s="41">
        <f>IF(ISERROR(VLOOKUP(AD23,'個人種目申込一覧表'!AN:AN,1,FALSE)),"",VLOOKUP(AD23,'個人種目申込一覧表'!AN:AN,1,FALSE))</f>
      </c>
      <c r="AF23" s="42">
        <f t="shared" si="0"/>
        <v>0</v>
      </c>
    </row>
    <row r="24" spans="2:32" ht="6" customHeight="1" thickBot="1">
      <c r="B24" s="60"/>
      <c r="C24" s="60"/>
      <c r="D24" s="61"/>
      <c r="E24" s="60"/>
      <c r="F24" s="157"/>
      <c r="H24" s="157"/>
      <c r="K24" s="197"/>
      <c r="L24" s="197"/>
      <c r="M24" s="197"/>
      <c r="N24" s="197"/>
      <c r="O24" s="197"/>
      <c r="P24" s="197"/>
      <c r="AD24" s="40">
        <f>IF(I20="","",H20&amp;I20)</f>
      </c>
      <c r="AE24" s="41">
        <f>IF(ISERROR(VLOOKUP(AD24,'個人種目申込一覧表'!AN:AN,1,FALSE)),"",VLOOKUP(AD24,'個人種目申込一覧表'!AN:AN,1,FALSE))</f>
      </c>
      <c r="AF24" s="42">
        <f t="shared" si="0"/>
        <v>0</v>
      </c>
    </row>
    <row r="25" spans="2:32" ht="27" customHeight="1">
      <c r="B25" s="34" t="s">
        <v>78</v>
      </c>
      <c r="C25" s="35" t="s">
        <v>79</v>
      </c>
      <c r="D25" s="36"/>
      <c r="E25" s="37"/>
      <c r="F25" s="38"/>
      <c r="G25" s="37"/>
      <c r="H25" s="38"/>
      <c r="I25" s="39"/>
      <c r="K25" s="194"/>
      <c r="L25" s="197"/>
      <c r="M25" s="194"/>
      <c r="N25" s="197"/>
      <c r="O25" s="194"/>
      <c r="P25" s="198"/>
      <c r="Q25" s="20">
        <f>COUNTA(E25,G25,I25,E27,G27,I27)</f>
        <v>0</v>
      </c>
      <c r="AD25" s="40">
        <f>IF(E22="","",D22&amp;E22)</f>
      </c>
      <c r="AE25" s="41">
        <f>IF(ISERROR(VLOOKUP(AD25,'個人種目申込一覧表'!AN:AN,1,FALSE)),"",VLOOKUP(AD25,'個人種目申込一覧表'!AN:AN,1,FALSE))</f>
      </c>
      <c r="AF25" s="42">
        <f t="shared" si="0"/>
        <v>0</v>
      </c>
    </row>
    <row r="26" spans="2:32" ht="27" customHeight="1" thickBot="1">
      <c r="B26" s="170"/>
      <c r="C26" s="43" t="s">
        <v>348</v>
      </c>
      <c r="D26" s="44"/>
      <c r="E26" s="45"/>
      <c r="F26" s="46"/>
      <c r="G26" s="45"/>
      <c r="H26" s="46"/>
      <c r="I26" s="47"/>
      <c r="K26" s="199"/>
      <c r="L26" s="199"/>
      <c r="M26" s="199"/>
      <c r="N26" s="199"/>
      <c r="O26" s="199"/>
      <c r="P26" s="198"/>
      <c r="AD26" s="40">
        <f>IF(G22="","",F22&amp;G22)</f>
      </c>
      <c r="AE26" s="41">
        <f>IF(ISERROR(VLOOKUP(AD26,'個人種目申込一覧表'!AN:AN,1,FALSE)),"",VLOOKUP(AD26,'個人種目申込一覧表'!AN:AN,1,FALSE))</f>
      </c>
      <c r="AF26" s="42">
        <f t="shared" si="0"/>
        <v>0</v>
      </c>
    </row>
    <row r="27" spans="2:32" ht="27" customHeight="1">
      <c r="B27" s="48" t="s">
        <v>80</v>
      </c>
      <c r="C27" s="49" t="s">
        <v>77</v>
      </c>
      <c r="D27" s="50"/>
      <c r="E27" s="51"/>
      <c r="F27" s="52"/>
      <c r="G27" s="51"/>
      <c r="H27" s="52"/>
      <c r="I27" s="53"/>
      <c r="K27" s="194"/>
      <c r="L27" s="197"/>
      <c r="M27" s="194"/>
      <c r="N27" s="197"/>
      <c r="O27" s="194"/>
      <c r="P27" s="198"/>
      <c r="AD27" s="40">
        <f>IF(I22="","",H22&amp;I22)</f>
      </c>
      <c r="AE27" s="41">
        <f>IF(ISERROR(VLOOKUP(AD27,'個人種目申込一覧表'!AN:AN,1,FALSE)),"",VLOOKUP(AD27,'個人種目申込一覧表'!AN:AN,1,FALSE))</f>
      </c>
      <c r="AF27" s="42">
        <f t="shared" si="0"/>
        <v>0</v>
      </c>
    </row>
    <row r="28" spans="2:32" ht="27.75" customHeight="1" thickBot="1">
      <c r="B28" s="171"/>
      <c r="C28" s="54"/>
      <c r="D28" s="55"/>
      <c r="E28" s="56"/>
      <c r="F28" s="57"/>
      <c r="G28" s="56"/>
      <c r="H28" s="57"/>
      <c r="I28" s="58"/>
      <c r="K28" s="199"/>
      <c r="L28" s="199"/>
      <c r="M28" s="199"/>
      <c r="N28" s="199"/>
      <c r="O28" s="199"/>
      <c r="P28" s="198"/>
      <c r="AD28" s="40">
        <f>IF(E25="","",D25&amp;E25)</f>
      </c>
      <c r="AE28" s="41">
        <f>IF(ISERROR(VLOOKUP(AD28,'個人種目申込一覧表'!AN:AN,1,FALSE)),"",VLOOKUP(AD28,'個人種目申込一覧表'!AN:AN,1,FALSE))</f>
      </c>
      <c r="AF28" s="42">
        <f t="shared" si="0"/>
        <v>0</v>
      </c>
    </row>
    <row r="29" spans="2:32" ht="6" customHeight="1" thickBot="1">
      <c r="B29" s="60"/>
      <c r="C29" s="60"/>
      <c r="D29" s="61"/>
      <c r="E29" s="60"/>
      <c r="F29" s="157"/>
      <c r="H29" s="157"/>
      <c r="K29" s="197"/>
      <c r="L29" s="197"/>
      <c r="M29" s="197"/>
      <c r="N29" s="197"/>
      <c r="O29" s="197"/>
      <c r="P29" s="197"/>
      <c r="AD29" s="40">
        <f>IF(G25="","",F25&amp;G25)</f>
      </c>
      <c r="AE29" s="41">
        <f>IF(ISERROR(VLOOKUP(AD29,'個人種目申込一覧表'!AN:AN,1,FALSE)),"",VLOOKUP(AD29,'個人種目申込一覧表'!AN:AN,1,FALSE))</f>
      </c>
      <c r="AF29" s="42">
        <f t="shared" si="0"/>
        <v>0</v>
      </c>
    </row>
    <row r="30" spans="2:32" ht="27" customHeight="1">
      <c r="B30" s="34" t="s">
        <v>78</v>
      </c>
      <c r="C30" s="35" t="s">
        <v>79</v>
      </c>
      <c r="D30" s="36"/>
      <c r="E30" s="173"/>
      <c r="F30" s="174"/>
      <c r="G30" s="173"/>
      <c r="H30" s="174"/>
      <c r="I30" s="39"/>
      <c r="K30" s="194"/>
      <c r="L30" s="197"/>
      <c r="M30" s="194"/>
      <c r="N30" s="197"/>
      <c r="O30" s="194"/>
      <c r="P30" s="198"/>
      <c r="Q30" s="20">
        <f>COUNTA(E30,G30,I30,E32,G32,I32)</f>
        <v>0</v>
      </c>
      <c r="AD30" s="40">
        <f>IF(I25="","",H25&amp;I25)</f>
      </c>
      <c r="AE30" s="41">
        <f>IF(ISERROR(VLOOKUP(AD30,'個人種目申込一覧表'!AN:AN,1,FALSE)),"",VLOOKUP(AD30,'個人種目申込一覧表'!AN:AN,1,FALSE))</f>
      </c>
      <c r="AF30" s="42">
        <f t="shared" si="0"/>
        <v>0</v>
      </c>
    </row>
    <row r="31" spans="2:32" ht="27" customHeight="1" thickBot="1">
      <c r="B31" s="170"/>
      <c r="C31" s="43" t="s">
        <v>348</v>
      </c>
      <c r="D31" s="44"/>
      <c r="E31" s="175"/>
      <c r="F31" s="176"/>
      <c r="G31" s="175"/>
      <c r="H31" s="176"/>
      <c r="I31" s="47"/>
      <c r="K31" s="199"/>
      <c r="L31" s="199"/>
      <c r="M31" s="199"/>
      <c r="N31" s="199"/>
      <c r="O31" s="199"/>
      <c r="P31" s="198"/>
      <c r="AD31" s="40">
        <f>IF(E27="","",D27&amp;E27)</f>
      </c>
      <c r="AE31" s="41">
        <f>IF(ISERROR(VLOOKUP(AD31,'個人種目申込一覧表'!AN:AN,1,FALSE)),"",VLOOKUP(AD31,'個人種目申込一覧表'!AN:AN,1,FALSE))</f>
      </c>
      <c r="AF31" s="42">
        <f t="shared" si="0"/>
        <v>0</v>
      </c>
    </row>
    <row r="32" spans="2:32" ht="27" customHeight="1">
      <c r="B32" s="48" t="s">
        <v>80</v>
      </c>
      <c r="C32" s="49" t="s">
        <v>77</v>
      </c>
      <c r="D32" s="50"/>
      <c r="E32" s="177"/>
      <c r="F32" s="178"/>
      <c r="G32" s="177"/>
      <c r="H32" s="178"/>
      <c r="I32" s="53"/>
      <c r="K32" s="194"/>
      <c r="L32" s="197"/>
      <c r="M32" s="194"/>
      <c r="N32" s="197"/>
      <c r="O32" s="194"/>
      <c r="P32" s="198"/>
      <c r="AD32" s="40">
        <f>IF(G27="","",F27&amp;G27)</f>
      </c>
      <c r="AE32" s="41">
        <f>IF(ISERROR(VLOOKUP(AD32,'個人種目申込一覧表'!AN:AN,1,FALSE)),"",VLOOKUP(AD32,'個人種目申込一覧表'!AN:AN,1,FALSE))</f>
      </c>
      <c r="AF32" s="42">
        <f t="shared" si="0"/>
        <v>0</v>
      </c>
    </row>
    <row r="33" spans="2:32" ht="27.75" customHeight="1" thickBot="1">
      <c r="B33" s="171"/>
      <c r="C33" s="54"/>
      <c r="D33" s="55"/>
      <c r="E33" s="179"/>
      <c r="F33" s="180"/>
      <c r="G33" s="179"/>
      <c r="H33" s="180"/>
      <c r="I33" s="58"/>
      <c r="K33" s="199"/>
      <c r="L33" s="199"/>
      <c r="M33" s="199"/>
      <c r="N33" s="199"/>
      <c r="O33" s="199"/>
      <c r="P33" s="198"/>
      <c r="AD33" s="40">
        <f>IF(I27="","",H27&amp;I27)</f>
      </c>
      <c r="AE33" s="41">
        <f>IF(ISERROR(VLOOKUP(AD33,'個人種目申込一覧表'!AN:AN,1,FALSE)),"",VLOOKUP(AD33,'個人種目申込一覧表'!AN:AN,1,FALSE))</f>
      </c>
      <c r="AF33" s="42">
        <f t="shared" si="0"/>
        <v>0</v>
      </c>
    </row>
    <row r="34" spans="2:32" ht="6" customHeight="1" thickBot="1">
      <c r="B34" s="60"/>
      <c r="C34" s="60"/>
      <c r="D34" s="61"/>
      <c r="E34" s="60"/>
      <c r="F34" s="157"/>
      <c r="H34" s="157"/>
      <c r="K34" s="197"/>
      <c r="L34" s="197"/>
      <c r="M34" s="197"/>
      <c r="N34" s="197"/>
      <c r="O34" s="197"/>
      <c r="P34" s="197"/>
      <c r="AD34" s="40">
        <f>IF(E30="","",D30&amp;E30)</f>
      </c>
      <c r="AE34" s="41">
        <f>IF(ISERROR(VLOOKUP(AD34,'個人種目申込一覧表'!AN:AN,1,FALSE)),"",VLOOKUP(AD34,'個人種目申込一覧表'!AN:AN,1,FALSE))</f>
      </c>
      <c r="AF34" s="42">
        <f t="shared" si="0"/>
        <v>0</v>
      </c>
    </row>
    <row r="35" spans="2:32" ht="27" customHeight="1">
      <c r="B35" s="34" t="s">
        <v>78</v>
      </c>
      <c r="C35" s="35" t="s">
        <v>79</v>
      </c>
      <c r="D35" s="36"/>
      <c r="E35" s="174"/>
      <c r="F35" s="174"/>
      <c r="G35" s="174"/>
      <c r="H35" s="174"/>
      <c r="I35" s="181"/>
      <c r="J35" s="63"/>
      <c r="K35" s="194"/>
      <c r="L35" s="197"/>
      <c r="M35" s="194"/>
      <c r="N35" s="197"/>
      <c r="O35" s="194"/>
      <c r="P35" s="198"/>
      <c r="Q35" s="63"/>
      <c r="R35" s="63"/>
      <c r="AD35" s="40">
        <f>IF(G30="","",F30&amp;G30)</f>
      </c>
      <c r="AE35" s="41">
        <f>IF(ISERROR(VLOOKUP(AD35,'個人種目申込一覧表'!AN:AN,1,FALSE)),"",VLOOKUP(AD35,'個人種目申込一覧表'!AN:AN,1,FALSE))</f>
      </c>
      <c r="AF35" s="42">
        <f t="shared" si="0"/>
        <v>0</v>
      </c>
    </row>
    <row r="36" spans="2:32" ht="27" customHeight="1" thickBot="1">
      <c r="B36" s="170"/>
      <c r="C36" s="43" t="s">
        <v>348</v>
      </c>
      <c r="D36" s="44"/>
      <c r="E36" s="175"/>
      <c r="F36" s="176"/>
      <c r="G36" s="175"/>
      <c r="H36" s="176"/>
      <c r="I36" s="47"/>
      <c r="J36" s="63"/>
      <c r="K36" s="199"/>
      <c r="L36" s="199"/>
      <c r="M36" s="199"/>
      <c r="N36" s="199"/>
      <c r="O36" s="199"/>
      <c r="P36" s="198"/>
      <c r="Q36" s="63"/>
      <c r="R36" s="63"/>
      <c r="AD36" s="40">
        <f>IF(I30="","",H30&amp;I30)</f>
      </c>
      <c r="AE36" s="41">
        <f>IF(ISERROR(VLOOKUP(AD36,'個人種目申込一覧表'!AN:AN,1,FALSE)),"",VLOOKUP(AD36,'個人種目申込一覧表'!AN:AN,1,FALSE))</f>
      </c>
      <c r="AF36" s="42">
        <f t="shared" si="0"/>
        <v>0</v>
      </c>
    </row>
    <row r="37" spans="2:32" ht="27" customHeight="1">
      <c r="B37" s="48" t="s">
        <v>80</v>
      </c>
      <c r="C37" s="49" t="s">
        <v>77</v>
      </c>
      <c r="D37" s="183"/>
      <c r="E37" s="184"/>
      <c r="F37" s="184"/>
      <c r="G37" s="184"/>
      <c r="H37" s="184"/>
      <c r="I37" s="185"/>
      <c r="J37" s="63"/>
      <c r="K37" s="194"/>
      <c r="L37" s="197"/>
      <c r="M37" s="194"/>
      <c r="N37" s="197"/>
      <c r="O37" s="194"/>
      <c r="P37" s="198"/>
      <c r="Q37" s="63"/>
      <c r="R37" s="63"/>
      <c r="AD37" s="40">
        <f>IF(E32="","",D32&amp;E32)</f>
      </c>
      <c r="AE37" s="41">
        <f>IF(ISERROR(VLOOKUP(AD37,'個人種目申込一覧表'!AN:AN,1,FALSE)),"",VLOOKUP(AD37,'個人種目申込一覧表'!AN:AN,1,FALSE))</f>
      </c>
      <c r="AF37" s="42">
        <f t="shared" si="0"/>
        <v>0</v>
      </c>
    </row>
    <row r="38" spans="2:32" ht="27.75" customHeight="1" thickBot="1">
      <c r="B38" s="171"/>
      <c r="C38" s="54"/>
      <c r="D38" s="55"/>
      <c r="E38" s="180"/>
      <c r="F38" s="180"/>
      <c r="G38" s="180"/>
      <c r="H38" s="180"/>
      <c r="I38" s="182"/>
      <c r="J38" s="63"/>
      <c r="K38" s="199"/>
      <c r="L38" s="199"/>
      <c r="M38" s="199"/>
      <c r="N38" s="199"/>
      <c r="O38" s="199"/>
      <c r="P38" s="198"/>
      <c r="Q38" s="63"/>
      <c r="R38" s="63"/>
      <c r="AD38" s="40">
        <f>IF(G32="","",F32&amp;G32)</f>
      </c>
      <c r="AE38" s="41">
        <f>IF(ISERROR(VLOOKUP(AD38,'個人種目申込一覧表'!AN:AN,1,FALSE)),"",VLOOKUP(AD38,'個人種目申込一覧表'!AN:AN,1,FALSE))</f>
      </c>
      <c r="AF38" s="42">
        <f t="shared" si="0"/>
        <v>0</v>
      </c>
    </row>
    <row r="39" spans="2:32" ht="6" customHeight="1">
      <c r="B39" s="63"/>
      <c r="C39" s="63"/>
      <c r="D39" s="133"/>
      <c r="E39" s="63"/>
      <c r="F39" s="133"/>
      <c r="G39" s="63"/>
      <c r="H39" s="133"/>
      <c r="I39" s="63"/>
      <c r="J39" s="63"/>
      <c r="K39" s="63"/>
      <c r="L39" s="63"/>
      <c r="M39" s="63"/>
      <c r="N39" s="63"/>
      <c r="O39" s="63"/>
      <c r="P39" s="63"/>
      <c r="Q39" s="63"/>
      <c r="R39" s="63"/>
      <c r="AD39" s="40">
        <f>IF(I32="","",H32&amp;I32)</f>
      </c>
      <c r="AE39" s="41">
        <f>IF(ISERROR(VLOOKUP(AD39,'個人種目申込一覧表'!AN:AN,1,FALSE)),"",VLOOKUP(AD39,'個人種目申込一覧表'!AN:AN,1,FALSE))</f>
      </c>
      <c r="AF39" s="42">
        <f t="shared" si="0"/>
        <v>0</v>
      </c>
    </row>
    <row r="40" spans="2:32" ht="27" customHeight="1">
      <c r="B40" s="162"/>
      <c r="C40" s="162"/>
      <c r="D40" s="163"/>
      <c r="E40" s="164"/>
      <c r="F40" s="163"/>
      <c r="G40" s="164"/>
      <c r="H40" s="163"/>
      <c r="I40" s="164"/>
      <c r="J40" s="63"/>
      <c r="K40" s="63"/>
      <c r="L40" s="63"/>
      <c r="M40" s="63"/>
      <c r="N40" s="63"/>
      <c r="O40" s="63"/>
      <c r="P40" s="63"/>
      <c r="Q40" s="63"/>
      <c r="R40" s="63"/>
      <c r="AD40" s="40">
        <f>IF(E35="","",D35&amp;E35)</f>
      </c>
      <c r="AE40" s="41">
        <f>IF(ISERROR(VLOOKUP(AD40,'個人種目申込一覧表'!AN:AN,1,FALSE)),"",VLOOKUP(AD40,'個人種目申込一覧表'!AN:AN,1,FALSE))</f>
      </c>
      <c r="AF40" s="42">
        <f aca="true" t="shared" si="1" ref="AF40:AF45">IF(AD40=AE40,0,1)</f>
        <v>0</v>
      </c>
    </row>
    <row r="41" spans="2:32" ht="27" customHeight="1">
      <c r="B41" s="165"/>
      <c r="C41" s="166"/>
      <c r="D41" s="163"/>
      <c r="E41" s="164"/>
      <c r="F41" s="163"/>
      <c r="G41" s="164"/>
      <c r="H41" s="163"/>
      <c r="I41" s="164"/>
      <c r="J41" s="63"/>
      <c r="K41" s="63"/>
      <c r="L41" s="63"/>
      <c r="M41" s="63"/>
      <c r="N41" s="63"/>
      <c r="O41" s="63"/>
      <c r="P41" s="63"/>
      <c r="Q41" s="63"/>
      <c r="R41" s="63"/>
      <c r="AD41" s="40">
        <f>IF(G35="","",F35&amp;G35)</f>
      </c>
      <c r="AE41" s="41">
        <f>IF(ISERROR(VLOOKUP(AD41,'個人種目申込一覧表'!AN:AN,1,FALSE)),"",VLOOKUP(AD41,'個人種目申込一覧表'!AN:AN,1,FALSE))</f>
      </c>
      <c r="AF41" s="42">
        <f t="shared" si="1"/>
        <v>0</v>
      </c>
    </row>
    <row r="42" spans="2:32" ht="27" customHeight="1">
      <c r="B42" s="167"/>
      <c r="C42" s="162"/>
      <c r="D42" s="163"/>
      <c r="E42" s="164"/>
      <c r="F42" s="163"/>
      <c r="G42" s="164"/>
      <c r="H42" s="163"/>
      <c r="I42" s="164"/>
      <c r="J42" s="63"/>
      <c r="K42" s="63"/>
      <c r="L42" s="63"/>
      <c r="M42" s="63"/>
      <c r="N42" s="63"/>
      <c r="O42" s="63"/>
      <c r="P42" s="63"/>
      <c r="Q42" s="63"/>
      <c r="R42" s="63"/>
      <c r="AD42" s="40">
        <f>IF(I35="","",H35&amp;I35)</f>
      </c>
      <c r="AE42" s="41">
        <f>IF(ISERROR(VLOOKUP(AD42,'個人種目申込一覧表'!AN:AN,1,FALSE)),"",VLOOKUP(AD42,'個人種目申込一覧表'!AN:AN,1,FALSE))</f>
      </c>
      <c r="AF42" s="42">
        <f t="shared" si="1"/>
        <v>0</v>
      </c>
    </row>
    <row r="43" spans="2:32" ht="27.75" customHeight="1">
      <c r="B43" s="168"/>
      <c r="C43" s="168"/>
      <c r="D43" s="163"/>
      <c r="E43" s="164"/>
      <c r="F43" s="163"/>
      <c r="G43" s="164"/>
      <c r="H43" s="163"/>
      <c r="I43" s="164"/>
      <c r="J43" s="63"/>
      <c r="K43" s="63"/>
      <c r="L43" s="63"/>
      <c r="M43" s="63"/>
      <c r="N43" s="63"/>
      <c r="O43" s="63"/>
      <c r="P43" s="63"/>
      <c r="Q43" s="63"/>
      <c r="R43" s="63"/>
      <c r="AD43" s="40">
        <f>IF(E37="","",D37&amp;E37)</f>
      </c>
      <c r="AE43" s="41">
        <f>IF(ISERROR(VLOOKUP(AD43,'個人種目申込一覧表'!AN:AN,1,FALSE)),"",VLOOKUP(AD43,'個人種目申込一覧表'!AN:AN,1,FALSE))</f>
      </c>
      <c r="AF43" s="42">
        <f t="shared" si="1"/>
        <v>0</v>
      </c>
    </row>
    <row r="44" spans="2:32" ht="6" customHeight="1">
      <c r="B44" s="63"/>
      <c r="C44" s="63"/>
      <c r="D44" s="133"/>
      <c r="E44" s="63"/>
      <c r="F44" s="133"/>
      <c r="G44" s="63"/>
      <c r="H44" s="133"/>
      <c r="I44" s="63"/>
      <c r="J44" s="63"/>
      <c r="K44" s="63"/>
      <c r="L44" s="63"/>
      <c r="M44" s="63"/>
      <c r="N44" s="63"/>
      <c r="O44" s="63"/>
      <c r="P44" s="63"/>
      <c r="Q44" s="63"/>
      <c r="R44" s="63"/>
      <c r="AD44" s="40">
        <f>IF(G37="","",F37&amp;G37)</f>
      </c>
      <c r="AE44" s="41">
        <f>IF(ISERROR(VLOOKUP(AD44,'個人種目申込一覧表'!AN:AN,1,FALSE)),"",VLOOKUP(AD44,'個人種目申込一覧表'!AN:AN,1,FALSE))</f>
      </c>
      <c r="AF44" s="42">
        <f t="shared" si="1"/>
        <v>0</v>
      </c>
    </row>
    <row r="45" spans="2:32" ht="27" customHeight="1">
      <c r="B45" s="162"/>
      <c r="C45" s="162"/>
      <c r="D45" s="163"/>
      <c r="E45" s="164"/>
      <c r="F45" s="163"/>
      <c r="G45" s="164"/>
      <c r="H45" s="163"/>
      <c r="I45" s="164"/>
      <c r="J45" s="63"/>
      <c r="K45" s="63"/>
      <c r="L45" s="63"/>
      <c r="M45" s="63"/>
      <c r="N45" s="63"/>
      <c r="O45" s="63"/>
      <c r="P45" s="63"/>
      <c r="Q45" s="63"/>
      <c r="R45" s="63"/>
      <c r="AD45" s="40">
        <f>IF(I37="","",H37&amp;I37)</f>
      </c>
      <c r="AE45" s="41">
        <f>IF(ISERROR(VLOOKUP(AD45,'個人種目申込一覧表'!AN:AN,1,FALSE)),"",VLOOKUP(AD45,'個人種目申込一覧表'!AN:AN,1,FALSE))</f>
      </c>
      <c r="AF45" s="42">
        <f t="shared" si="1"/>
        <v>0</v>
      </c>
    </row>
    <row r="46" spans="2:32" ht="27" customHeight="1">
      <c r="B46" s="165"/>
      <c r="C46" s="166"/>
      <c r="D46" s="163"/>
      <c r="E46" s="164"/>
      <c r="F46" s="163"/>
      <c r="G46" s="164"/>
      <c r="H46" s="163"/>
      <c r="I46" s="164"/>
      <c r="J46" s="63"/>
      <c r="K46" s="63"/>
      <c r="L46" s="63"/>
      <c r="M46" s="63"/>
      <c r="N46" s="63"/>
      <c r="O46" s="63"/>
      <c r="P46" s="63"/>
      <c r="Q46" s="63"/>
      <c r="R46" s="63"/>
      <c r="AD46" s="62"/>
      <c r="AE46" s="60"/>
      <c r="AF46" s="134"/>
    </row>
    <row r="47" spans="2:32" ht="27" customHeight="1">
      <c r="B47" s="167"/>
      <c r="C47" s="162"/>
      <c r="D47" s="163"/>
      <c r="E47" s="164"/>
      <c r="F47" s="163"/>
      <c r="G47" s="164"/>
      <c r="H47" s="163"/>
      <c r="I47" s="164"/>
      <c r="J47" s="63"/>
      <c r="K47" s="63"/>
      <c r="L47" s="63"/>
      <c r="M47" s="63"/>
      <c r="N47" s="63"/>
      <c r="O47" s="63"/>
      <c r="P47" s="63"/>
      <c r="Q47" s="63"/>
      <c r="R47" s="63"/>
      <c r="AD47" s="62"/>
      <c r="AE47" s="60"/>
      <c r="AF47" s="134"/>
    </row>
    <row r="48" spans="2:32" ht="27.75" customHeight="1">
      <c r="B48" s="168"/>
      <c r="C48" s="168"/>
      <c r="D48" s="163"/>
      <c r="E48" s="164"/>
      <c r="F48" s="163"/>
      <c r="G48" s="164"/>
      <c r="H48" s="163"/>
      <c r="I48" s="164"/>
      <c r="J48" s="63"/>
      <c r="K48" s="63"/>
      <c r="L48" s="63"/>
      <c r="M48" s="63"/>
      <c r="N48" s="63"/>
      <c r="O48" s="63"/>
      <c r="P48" s="63"/>
      <c r="Q48" s="63"/>
      <c r="R48" s="63"/>
      <c r="AD48" s="62"/>
      <c r="AE48" s="60"/>
      <c r="AF48" s="134"/>
    </row>
    <row r="49" spans="2:32" ht="6" customHeight="1">
      <c r="B49" s="63"/>
      <c r="C49" s="63"/>
      <c r="D49" s="133"/>
      <c r="E49" s="63"/>
      <c r="F49" s="133"/>
      <c r="G49" s="63"/>
      <c r="H49" s="133"/>
      <c r="I49" s="63"/>
      <c r="J49" s="63"/>
      <c r="K49" s="63"/>
      <c r="L49" s="63"/>
      <c r="M49" s="63"/>
      <c r="N49" s="63"/>
      <c r="O49" s="63"/>
      <c r="P49" s="63"/>
      <c r="Q49" s="63"/>
      <c r="R49" s="63"/>
      <c r="AD49" s="62"/>
      <c r="AE49" s="60"/>
      <c r="AF49" s="134"/>
    </row>
    <row r="50" spans="2:32" ht="27" customHeight="1">
      <c r="B50" s="162"/>
      <c r="C50" s="162"/>
      <c r="D50" s="163"/>
      <c r="E50" s="164"/>
      <c r="F50" s="163"/>
      <c r="G50" s="164"/>
      <c r="H50" s="163"/>
      <c r="I50" s="164"/>
      <c r="J50" s="63"/>
      <c r="K50" s="63"/>
      <c r="L50" s="63"/>
      <c r="M50" s="63"/>
      <c r="N50" s="63"/>
      <c r="O50" s="63"/>
      <c r="P50" s="63"/>
      <c r="Q50" s="63"/>
      <c r="R50" s="63"/>
      <c r="AD50" s="62"/>
      <c r="AE50" s="60"/>
      <c r="AF50" s="134"/>
    </row>
    <row r="51" spans="2:32" ht="27" customHeight="1">
      <c r="B51" s="165"/>
      <c r="C51" s="166"/>
      <c r="D51" s="163"/>
      <c r="E51" s="164"/>
      <c r="F51" s="163"/>
      <c r="G51" s="164"/>
      <c r="H51" s="163"/>
      <c r="I51" s="164"/>
      <c r="J51" s="63"/>
      <c r="K51" s="63"/>
      <c r="L51" s="63"/>
      <c r="M51" s="63"/>
      <c r="N51" s="63"/>
      <c r="O51" s="63"/>
      <c r="P51" s="63"/>
      <c r="Q51" s="63"/>
      <c r="R51" s="63"/>
      <c r="AD51" s="62"/>
      <c r="AE51" s="60"/>
      <c r="AF51" s="134"/>
    </row>
    <row r="52" spans="2:32" ht="27" customHeight="1">
      <c r="B52" s="167"/>
      <c r="C52" s="162"/>
      <c r="D52" s="163"/>
      <c r="E52" s="164"/>
      <c r="F52" s="163"/>
      <c r="G52" s="164"/>
      <c r="H52" s="163"/>
      <c r="I52" s="164"/>
      <c r="J52" s="63"/>
      <c r="K52" s="63"/>
      <c r="L52" s="63"/>
      <c r="M52" s="63"/>
      <c r="N52" s="63"/>
      <c r="O52" s="63"/>
      <c r="P52" s="63"/>
      <c r="Q52" s="63"/>
      <c r="R52" s="63"/>
      <c r="AD52" s="62"/>
      <c r="AE52" s="60"/>
      <c r="AF52" s="134"/>
    </row>
    <row r="53" spans="2:32" ht="27.75" customHeight="1">
      <c r="B53" s="168"/>
      <c r="C53" s="168"/>
      <c r="D53" s="163"/>
      <c r="E53" s="164"/>
      <c r="F53" s="163"/>
      <c r="G53" s="164"/>
      <c r="H53" s="163"/>
      <c r="I53" s="164"/>
      <c r="J53" s="63"/>
      <c r="K53" s="63"/>
      <c r="L53" s="63"/>
      <c r="M53" s="63"/>
      <c r="N53" s="63"/>
      <c r="O53" s="63"/>
      <c r="P53" s="63"/>
      <c r="Q53" s="63"/>
      <c r="R53" s="63"/>
      <c r="AD53" s="62"/>
      <c r="AE53" s="60"/>
      <c r="AF53" s="134"/>
    </row>
    <row r="54" spans="2:32" ht="6" customHeight="1">
      <c r="B54" s="63"/>
      <c r="C54" s="63"/>
      <c r="D54" s="133"/>
      <c r="E54" s="63"/>
      <c r="F54" s="133"/>
      <c r="G54" s="63"/>
      <c r="H54" s="133"/>
      <c r="I54" s="63"/>
      <c r="J54" s="63"/>
      <c r="K54" s="63"/>
      <c r="L54" s="63"/>
      <c r="M54" s="63"/>
      <c r="N54" s="63"/>
      <c r="O54" s="63"/>
      <c r="P54" s="63"/>
      <c r="Q54" s="63"/>
      <c r="R54" s="63"/>
      <c r="AD54" s="62"/>
      <c r="AE54" s="60"/>
      <c r="AF54" s="134"/>
    </row>
    <row r="55" spans="2:32" ht="27" customHeight="1">
      <c r="B55" s="162"/>
      <c r="C55" s="162"/>
      <c r="D55" s="163"/>
      <c r="E55" s="164"/>
      <c r="F55" s="163"/>
      <c r="G55" s="164"/>
      <c r="H55" s="163"/>
      <c r="I55" s="164"/>
      <c r="J55" s="63"/>
      <c r="K55" s="63"/>
      <c r="L55" s="63"/>
      <c r="M55" s="63"/>
      <c r="N55" s="63"/>
      <c r="O55" s="63"/>
      <c r="P55" s="63"/>
      <c r="Q55" s="63"/>
      <c r="R55" s="63"/>
      <c r="AD55" s="62"/>
      <c r="AE55" s="60"/>
      <c r="AF55" s="134"/>
    </row>
    <row r="56" spans="2:32" ht="27" customHeight="1">
      <c r="B56" s="165"/>
      <c r="C56" s="166"/>
      <c r="D56" s="163"/>
      <c r="E56" s="164"/>
      <c r="F56" s="163"/>
      <c r="G56" s="164"/>
      <c r="H56" s="163"/>
      <c r="I56" s="164"/>
      <c r="J56" s="63"/>
      <c r="K56" s="63"/>
      <c r="L56" s="63"/>
      <c r="M56" s="63"/>
      <c r="N56" s="63"/>
      <c r="O56" s="63"/>
      <c r="P56" s="63"/>
      <c r="Q56" s="63"/>
      <c r="R56" s="63"/>
      <c r="AD56" s="62"/>
      <c r="AE56" s="60"/>
      <c r="AF56" s="134"/>
    </row>
    <row r="57" spans="2:32" ht="27" customHeight="1">
      <c r="B57" s="167"/>
      <c r="C57" s="162"/>
      <c r="D57" s="163"/>
      <c r="E57" s="164"/>
      <c r="F57" s="163"/>
      <c r="G57" s="164"/>
      <c r="H57" s="163"/>
      <c r="I57" s="164"/>
      <c r="J57" s="63"/>
      <c r="K57" s="63"/>
      <c r="L57" s="63"/>
      <c r="M57" s="63"/>
      <c r="N57" s="63"/>
      <c r="O57" s="63"/>
      <c r="P57" s="63"/>
      <c r="Q57" s="63"/>
      <c r="R57" s="63"/>
      <c r="AD57" s="62"/>
      <c r="AE57" s="60"/>
      <c r="AF57" s="134"/>
    </row>
    <row r="58" spans="2:32" ht="27.75" customHeight="1">
      <c r="B58" s="168"/>
      <c r="C58" s="168"/>
      <c r="D58" s="163"/>
      <c r="E58" s="164"/>
      <c r="F58" s="163"/>
      <c r="G58" s="164"/>
      <c r="H58" s="163"/>
      <c r="I58" s="164"/>
      <c r="J58" s="63"/>
      <c r="K58" s="63"/>
      <c r="L58" s="63"/>
      <c r="M58" s="63"/>
      <c r="N58" s="63"/>
      <c r="O58" s="63"/>
      <c r="P58" s="63"/>
      <c r="Q58" s="63"/>
      <c r="R58" s="63"/>
      <c r="AD58" s="62"/>
      <c r="AE58" s="60"/>
      <c r="AF58" s="134"/>
    </row>
    <row r="59" spans="2:32" ht="6" customHeight="1">
      <c r="B59" s="63"/>
      <c r="C59" s="63"/>
      <c r="D59" s="133"/>
      <c r="E59" s="63"/>
      <c r="F59" s="133"/>
      <c r="G59" s="63"/>
      <c r="H59" s="133"/>
      <c r="I59" s="63"/>
      <c r="J59" s="63"/>
      <c r="K59" s="63"/>
      <c r="L59" s="63"/>
      <c r="M59" s="63"/>
      <c r="N59" s="63"/>
      <c r="O59" s="63"/>
      <c r="P59" s="63"/>
      <c r="Q59" s="63"/>
      <c r="R59" s="63"/>
      <c r="AD59" s="62"/>
      <c r="AE59" s="60"/>
      <c r="AF59" s="134"/>
    </row>
    <row r="60" spans="2:30" ht="27" customHeight="1">
      <c r="B60" s="162"/>
      <c r="C60" s="162"/>
      <c r="D60" s="163"/>
      <c r="E60" s="164"/>
      <c r="F60" s="163"/>
      <c r="G60" s="164"/>
      <c r="H60" s="163"/>
      <c r="I60" s="164"/>
      <c r="J60" s="63"/>
      <c r="K60" s="63"/>
      <c r="L60" s="63"/>
      <c r="M60" s="63"/>
      <c r="N60" s="63"/>
      <c r="O60" s="63"/>
      <c r="P60" s="63"/>
      <c r="Q60" s="63"/>
      <c r="R60" s="63"/>
      <c r="AD60" s="62"/>
    </row>
    <row r="61" spans="2:30" ht="27" customHeight="1">
      <c r="B61" s="165"/>
      <c r="C61" s="166"/>
      <c r="D61" s="163"/>
      <c r="E61" s="164"/>
      <c r="F61" s="163"/>
      <c r="G61" s="164"/>
      <c r="H61" s="163"/>
      <c r="I61" s="164"/>
      <c r="J61" s="63"/>
      <c r="K61" s="63"/>
      <c r="L61" s="63"/>
      <c r="M61" s="63"/>
      <c r="N61" s="63"/>
      <c r="O61" s="63"/>
      <c r="P61" s="63"/>
      <c r="Q61" s="63"/>
      <c r="R61" s="63"/>
      <c r="AD61" s="62"/>
    </row>
    <row r="62" spans="2:31" ht="27" customHeight="1">
      <c r="B62" s="167"/>
      <c r="C62" s="162"/>
      <c r="D62" s="163"/>
      <c r="E62" s="164"/>
      <c r="F62" s="163"/>
      <c r="G62" s="164"/>
      <c r="H62" s="163"/>
      <c r="I62" s="164"/>
      <c r="J62" s="63"/>
      <c r="K62" s="63"/>
      <c r="L62" s="63"/>
      <c r="M62" s="63"/>
      <c r="N62" s="63"/>
      <c r="O62" s="63"/>
      <c r="P62" s="63"/>
      <c r="Q62" s="63"/>
      <c r="R62" s="63"/>
      <c r="AD62" s="62"/>
      <c r="AE62" s="63"/>
    </row>
    <row r="63" spans="2:31" ht="27.75" customHeight="1">
      <c r="B63" s="168"/>
      <c r="C63" s="168"/>
      <c r="D63" s="163"/>
      <c r="E63" s="164"/>
      <c r="F63" s="163"/>
      <c r="G63" s="164"/>
      <c r="H63" s="163"/>
      <c r="I63" s="164"/>
      <c r="J63" s="63"/>
      <c r="K63" s="63"/>
      <c r="L63" s="63"/>
      <c r="M63" s="63"/>
      <c r="N63" s="63"/>
      <c r="O63" s="63"/>
      <c r="P63" s="63"/>
      <c r="Q63" s="63"/>
      <c r="R63" s="63"/>
      <c r="AD63" s="62"/>
      <c r="AE63" s="63"/>
    </row>
    <row r="64" spans="2:31" ht="6" customHeight="1">
      <c r="B64" s="63"/>
      <c r="C64" s="63"/>
      <c r="D64" s="133"/>
      <c r="E64" s="63"/>
      <c r="F64" s="133"/>
      <c r="G64" s="63"/>
      <c r="H64" s="133"/>
      <c r="I64" s="63"/>
      <c r="J64" s="63"/>
      <c r="K64" s="63"/>
      <c r="L64" s="63"/>
      <c r="M64" s="63"/>
      <c r="N64" s="63"/>
      <c r="O64" s="63"/>
      <c r="P64" s="63"/>
      <c r="Q64" s="63"/>
      <c r="R64" s="63"/>
      <c r="AD64" s="62"/>
      <c r="AE64" s="63"/>
    </row>
    <row r="65" spans="2:31" ht="27" customHeight="1">
      <c r="B65" s="162"/>
      <c r="C65" s="162"/>
      <c r="D65" s="163"/>
      <c r="E65" s="164"/>
      <c r="F65" s="163"/>
      <c r="G65" s="164"/>
      <c r="H65" s="163"/>
      <c r="I65" s="164"/>
      <c r="J65" s="63"/>
      <c r="K65" s="63"/>
      <c r="L65" s="63"/>
      <c r="M65" s="63"/>
      <c r="N65" s="63"/>
      <c r="O65" s="63"/>
      <c r="P65" s="63"/>
      <c r="Q65" s="63"/>
      <c r="R65" s="63"/>
      <c r="AD65" s="62"/>
      <c r="AE65" s="63"/>
    </row>
    <row r="66" spans="2:31" ht="27" customHeight="1">
      <c r="B66" s="165"/>
      <c r="C66" s="166"/>
      <c r="D66" s="163"/>
      <c r="E66" s="164"/>
      <c r="F66" s="163"/>
      <c r="G66" s="164"/>
      <c r="H66" s="163"/>
      <c r="I66" s="164"/>
      <c r="J66" s="63"/>
      <c r="K66" s="63"/>
      <c r="L66" s="63"/>
      <c r="M66" s="63"/>
      <c r="N66" s="63"/>
      <c r="O66" s="63"/>
      <c r="P66" s="63"/>
      <c r="Q66" s="63"/>
      <c r="R66" s="63"/>
      <c r="AD66" s="62"/>
      <c r="AE66" s="63"/>
    </row>
    <row r="67" spans="2:31" ht="27" customHeight="1">
      <c r="B67" s="167"/>
      <c r="C67" s="162"/>
      <c r="D67" s="163"/>
      <c r="E67" s="164"/>
      <c r="F67" s="163"/>
      <c r="G67" s="164"/>
      <c r="H67" s="163"/>
      <c r="I67" s="164"/>
      <c r="J67" s="63"/>
      <c r="K67" s="63"/>
      <c r="L67" s="63"/>
      <c r="M67" s="63"/>
      <c r="N67" s="63"/>
      <c r="O67" s="63"/>
      <c r="P67" s="63"/>
      <c r="Q67" s="63"/>
      <c r="R67" s="63"/>
      <c r="AD67" s="62"/>
      <c r="AE67" s="63"/>
    </row>
    <row r="68" spans="2:18" ht="27.75" customHeight="1">
      <c r="B68" s="168"/>
      <c r="C68" s="168"/>
      <c r="D68" s="163"/>
      <c r="E68" s="164"/>
      <c r="F68" s="163"/>
      <c r="G68" s="164"/>
      <c r="H68" s="163"/>
      <c r="I68" s="164"/>
      <c r="J68" s="63"/>
      <c r="K68" s="63"/>
      <c r="L68" s="63"/>
      <c r="M68" s="63"/>
      <c r="N68" s="63"/>
      <c r="O68" s="63"/>
      <c r="P68" s="63"/>
      <c r="Q68" s="63"/>
      <c r="R68" s="63"/>
    </row>
    <row r="69" spans="2:18" ht="21" customHeight="1">
      <c r="B69" s="63"/>
      <c r="C69" s="63"/>
      <c r="D69" s="133"/>
      <c r="E69" s="63"/>
      <c r="F69" s="133"/>
      <c r="G69" s="63"/>
      <c r="H69" s="133"/>
      <c r="I69" s="63"/>
      <c r="J69" s="63"/>
      <c r="K69" s="63"/>
      <c r="L69" s="63"/>
      <c r="M69" s="63"/>
      <c r="N69" s="63"/>
      <c r="O69" s="63"/>
      <c r="P69" s="63"/>
      <c r="Q69" s="63"/>
      <c r="R69" s="63"/>
    </row>
    <row r="70" spans="2:18" ht="21" customHeight="1">
      <c r="B70" s="63"/>
      <c r="C70" s="63"/>
      <c r="D70" s="133"/>
      <c r="E70" s="63"/>
      <c r="F70" s="133"/>
      <c r="G70" s="63"/>
      <c r="H70" s="133"/>
      <c r="I70" s="63"/>
      <c r="J70" s="63"/>
      <c r="K70" s="63"/>
      <c r="L70" s="63"/>
      <c r="M70" s="63"/>
      <c r="N70" s="63"/>
      <c r="O70" s="63"/>
      <c r="P70" s="63"/>
      <c r="Q70" s="63"/>
      <c r="R70" s="63"/>
    </row>
  </sheetData>
  <sheetProtection password="CA50" sheet="1" selectLockedCells="1"/>
  <mergeCells count="3">
    <mergeCell ref="B1:F1"/>
    <mergeCell ref="H1:I1"/>
    <mergeCell ref="K2:P7"/>
  </mergeCells>
  <conditionalFormatting sqref="B11 B16 B21 B26">
    <cfRule type="expression" priority="960" dxfId="51" stopIfTrue="1">
      <formula>NOT(ISERROR(SEARCH("女",$B11)))</formula>
    </cfRule>
    <cfRule type="expression" priority="961" dxfId="48" stopIfTrue="1">
      <formula>NOT(ISERROR(SEARCH("男",$B11)))</formula>
    </cfRule>
  </conditionalFormatting>
  <conditionalFormatting sqref="C11">
    <cfRule type="expression" priority="958" dxfId="48" stopIfTrue="1">
      <formula>NOT(ISERROR(SEARCH("男",$B11)))</formula>
    </cfRule>
    <cfRule type="expression" priority="959" dxfId="51" stopIfTrue="1">
      <formula>NOT(ISERROR(SEARCH("女",$B11)))</formula>
    </cfRule>
  </conditionalFormatting>
  <conditionalFormatting sqref="C13">
    <cfRule type="expression" priority="956" dxfId="48" stopIfTrue="1">
      <formula>NOT(ISERROR(SEARCH("男",$B11)))</formula>
    </cfRule>
    <cfRule type="expression" priority="957" dxfId="51" stopIfTrue="1">
      <formula>NOT(ISERROR(SEARCH("女",$B11)))</formula>
    </cfRule>
  </conditionalFormatting>
  <conditionalFormatting sqref="D10:E10">
    <cfRule type="expression" priority="952" dxfId="48" stopIfTrue="1">
      <formula>NOT(ISERROR(SEARCH("男",$B11)))</formula>
    </cfRule>
    <cfRule type="expression" priority="953" dxfId="51" stopIfTrue="1">
      <formula>NOT(ISERROR(SEARCH("女",$B11)))</formula>
    </cfRule>
  </conditionalFormatting>
  <conditionalFormatting sqref="D12:E12">
    <cfRule type="expression" priority="948" dxfId="48" stopIfTrue="1">
      <formula>NOT(ISERROR(SEARCH("男",$B11)))</formula>
    </cfRule>
    <cfRule type="expression" priority="949" dxfId="51" stopIfTrue="1">
      <formula>NOT(ISERROR(SEARCH("女",$B11)))</formula>
    </cfRule>
  </conditionalFormatting>
  <conditionalFormatting sqref="C26">
    <cfRule type="expression" priority="904" dxfId="48" stopIfTrue="1">
      <formula>NOT(ISERROR(SEARCH("男",$B26)))</formula>
    </cfRule>
    <cfRule type="expression" priority="905" dxfId="51" stopIfTrue="1">
      <formula>NOT(ISERROR(SEARCH("女",$B26)))</formula>
    </cfRule>
  </conditionalFormatting>
  <conditionalFormatting sqref="C18">
    <cfRule type="expression" priority="914" dxfId="48" stopIfTrue="1">
      <formula>NOT(ISERROR(SEARCH("男",$B16)))</formula>
    </cfRule>
    <cfRule type="expression" priority="915" dxfId="51" stopIfTrue="1">
      <formula>NOT(ISERROR(SEARCH("女",$B16)))</formula>
    </cfRule>
  </conditionalFormatting>
  <conditionalFormatting sqref="C23">
    <cfRule type="expression" priority="912" dxfId="48" stopIfTrue="1">
      <formula>NOT(ISERROR(SEARCH("男",$B21)))</formula>
    </cfRule>
    <cfRule type="expression" priority="913" dxfId="51" stopIfTrue="1">
      <formula>NOT(ISERROR(SEARCH("女",$B21)))</formula>
    </cfRule>
  </conditionalFormatting>
  <conditionalFormatting sqref="C28">
    <cfRule type="expression" priority="910" dxfId="48" stopIfTrue="1">
      <formula>NOT(ISERROR(SEARCH("男",$B26)))</formula>
    </cfRule>
    <cfRule type="expression" priority="911" dxfId="51" stopIfTrue="1">
      <formula>NOT(ISERROR(SEARCH("女",$B26)))</formula>
    </cfRule>
  </conditionalFormatting>
  <conditionalFormatting sqref="C16">
    <cfRule type="expression" priority="908" dxfId="48" stopIfTrue="1">
      <formula>NOT(ISERROR(SEARCH("男",$B16)))</formula>
    </cfRule>
    <cfRule type="expression" priority="909" dxfId="51" stopIfTrue="1">
      <formula>NOT(ISERROR(SEARCH("女",$B16)))</formula>
    </cfRule>
  </conditionalFormatting>
  <conditionalFormatting sqref="C21">
    <cfRule type="expression" priority="906" dxfId="48" stopIfTrue="1">
      <formula>NOT(ISERROR(SEARCH("男",$B21)))</formula>
    </cfRule>
    <cfRule type="expression" priority="907" dxfId="51" stopIfTrue="1">
      <formula>NOT(ISERROR(SEARCH("女",$B21)))</formula>
    </cfRule>
  </conditionalFormatting>
  <conditionalFormatting sqref="B18">
    <cfRule type="expression" priority="792" dxfId="161" stopIfTrue="1">
      <formula>AND(B11=B16,E10&gt;0,E15&gt;0,B18=0)</formula>
    </cfRule>
    <cfRule type="expression" priority="793" dxfId="51" stopIfTrue="1">
      <formula>NOT(ISERROR(SEARCH("女",$B16)))</formula>
    </cfRule>
    <cfRule type="expression" priority="903" dxfId="48" stopIfTrue="1">
      <formula>NOT(ISERROR(SEARCH("男",$B16)))</formula>
    </cfRule>
  </conditionalFormatting>
  <conditionalFormatting sqref="B11">
    <cfRule type="expression" priority="900" dxfId="161" stopIfTrue="1">
      <formula>AND(B11="",E10&gt;0)</formula>
    </cfRule>
  </conditionalFormatting>
  <conditionalFormatting sqref="B16">
    <cfRule type="expression" priority="899" dxfId="161" stopIfTrue="1">
      <formula>AND(B16="",E15&gt;0)</formula>
    </cfRule>
  </conditionalFormatting>
  <conditionalFormatting sqref="B21">
    <cfRule type="expression" priority="898" dxfId="161" stopIfTrue="1">
      <formula>AND(B21="",E20&gt;0)</formula>
    </cfRule>
  </conditionalFormatting>
  <conditionalFormatting sqref="B26">
    <cfRule type="expression" priority="897" dxfId="161" stopIfTrue="1">
      <formula>AND(B26="",E25&gt;0)</formula>
    </cfRule>
  </conditionalFormatting>
  <conditionalFormatting sqref="D15">
    <cfRule type="expression" priority="179" dxfId="51" stopIfTrue="1">
      <formula>$B$16="混合"</formula>
    </cfRule>
    <cfRule type="expression" priority="887" dxfId="48" stopIfTrue="1">
      <formula>NOT(ISERROR(SEARCH("男",$B16)))</formula>
    </cfRule>
    <cfRule type="expression" priority="888" dxfId="51" stopIfTrue="1">
      <formula>NOT(ISERROR(SEARCH("女",$B16)))</formula>
    </cfRule>
  </conditionalFormatting>
  <conditionalFormatting sqref="D16">
    <cfRule type="expression" priority="177" dxfId="51" stopIfTrue="1">
      <formula>$B$16="混合"</formula>
    </cfRule>
    <cfRule type="expression" priority="885" dxfId="48" stopIfTrue="1">
      <formula>NOT(ISERROR(SEARCH("男",$B16)))</formula>
    </cfRule>
    <cfRule type="expression" priority="886" dxfId="51" stopIfTrue="1">
      <formula>NOT(ISERROR(SEARCH("女",$B16)))</formula>
    </cfRule>
  </conditionalFormatting>
  <conditionalFormatting sqref="D17">
    <cfRule type="expression" priority="167" dxfId="48" stopIfTrue="1">
      <formula>$B$16="混合"</formula>
    </cfRule>
    <cfRule type="expression" priority="883" dxfId="48" stopIfTrue="1">
      <formula>NOT(ISERROR(SEARCH("男",$B16)))</formula>
    </cfRule>
    <cfRule type="expression" priority="884" dxfId="51" stopIfTrue="1">
      <formula>NOT(ISERROR(SEARCH("女",$B16)))</formula>
    </cfRule>
  </conditionalFormatting>
  <conditionalFormatting sqref="D18">
    <cfRule type="expression" priority="165" dxfId="48" stopIfTrue="1">
      <formula>$B$16="混合"</formula>
    </cfRule>
    <cfRule type="expression" priority="881" dxfId="48" stopIfTrue="1">
      <formula>NOT(ISERROR(SEARCH("男",$B16)))</formula>
    </cfRule>
    <cfRule type="expression" priority="882" dxfId="51" stopIfTrue="1">
      <formula>NOT(ISERROR(SEARCH("女",$B16)))</formula>
    </cfRule>
  </conditionalFormatting>
  <conditionalFormatting sqref="E15 G15 I15">
    <cfRule type="expression" priority="836" dxfId="48" stopIfTrue="1">
      <formula>NOT(ISERROR(SEARCH("男",$B16)))</formula>
    </cfRule>
    <cfRule type="expression" priority="837" dxfId="51" stopIfTrue="1">
      <formula>NOT(ISERROR(SEARCH("女",$B16)))</formula>
    </cfRule>
  </conditionalFormatting>
  <conditionalFormatting sqref="E16 G16 I16">
    <cfRule type="expression" priority="834" dxfId="48" stopIfTrue="1">
      <formula>NOT(ISERROR(SEARCH("男",$B16)))</formula>
    </cfRule>
    <cfRule type="expression" priority="835" dxfId="51" stopIfTrue="1">
      <formula>NOT(ISERROR(SEARCH("女",$B16)))</formula>
    </cfRule>
  </conditionalFormatting>
  <conditionalFormatting sqref="E17 G17 I17">
    <cfRule type="expression" priority="832" dxfId="48" stopIfTrue="1">
      <formula>NOT(ISERROR(SEARCH("男",$B16)))</formula>
    </cfRule>
    <cfRule type="expression" priority="833" dxfId="51" stopIfTrue="1">
      <formula>NOT(ISERROR(SEARCH("女",$B16)))</formula>
    </cfRule>
  </conditionalFormatting>
  <conditionalFormatting sqref="E18 G18 I18">
    <cfRule type="expression" priority="830" dxfId="48" stopIfTrue="1">
      <formula>NOT(ISERROR(SEARCH("男",$B16)))</formula>
    </cfRule>
    <cfRule type="expression" priority="831" dxfId="51" stopIfTrue="1">
      <formula>NOT(ISERROR(SEARCH("女",$B16)))</formula>
    </cfRule>
  </conditionalFormatting>
  <conditionalFormatting sqref="E16">
    <cfRule type="expression" priority="176" dxfId="51" stopIfTrue="1">
      <formula>$B$16="混合"</formula>
    </cfRule>
    <cfRule type="expression" priority="829" dxfId="161" stopIfTrue="1">
      <formula>AND(E16="",E15&gt;0)</formula>
    </cfRule>
  </conditionalFormatting>
  <conditionalFormatting sqref="G16">
    <cfRule type="expression" priority="172" dxfId="51" stopIfTrue="1">
      <formula>$B$16="混合"</formula>
    </cfRule>
    <cfRule type="expression" priority="828" dxfId="161" stopIfTrue="1">
      <formula>AND(G15&gt;0,G16="")</formula>
    </cfRule>
  </conditionalFormatting>
  <conditionalFormatting sqref="I16">
    <cfRule type="expression" priority="168" dxfId="51" stopIfTrue="1">
      <formula>$B$16="混合"</formula>
    </cfRule>
    <cfRule type="expression" priority="827" dxfId="161" stopIfTrue="1">
      <formula>AND(I15&gt;0,I16="")</formula>
    </cfRule>
  </conditionalFormatting>
  <conditionalFormatting sqref="E18">
    <cfRule type="expression" priority="164" dxfId="48" stopIfTrue="1">
      <formula>$B$16="混合"</formula>
    </cfRule>
    <cfRule type="expression" priority="826" dxfId="161" stopIfTrue="1">
      <formula>AND(E17&gt;0,E18="")</formula>
    </cfRule>
  </conditionalFormatting>
  <conditionalFormatting sqref="G18">
    <cfRule type="expression" priority="160" dxfId="48" stopIfTrue="1">
      <formula>$B$16="混合"</formula>
    </cfRule>
    <cfRule type="expression" priority="825" dxfId="161" stopIfTrue="1">
      <formula>AND(G17&gt;0,G18="")</formula>
    </cfRule>
  </conditionalFormatting>
  <conditionalFormatting sqref="I18">
    <cfRule type="expression" priority="156" dxfId="48" stopIfTrue="1">
      <formula>$B$16="混合"</formula>
    </cfRule>
    <cfRule type="expression" priority="824" dxfId="161" stopIfTrue="1">
      <formula>AND(I17&gt;0,I18="")</formula>
    </cfRule>
  </conditionalFormatting>
  <conditionalFormatting sqref="B13">
    <cfRule type="expression" priority="794" dxfId="51" stopIfTrue="1">
      <formula>NOT(ISERROR(SEARCH("女",$B11)))</formula>
    </cfRule>
    <cfRule type="expression" priority="795" dxfId="48" stopIfTrue="1">
      <formula>NOT(ISERROR(SEARCH("男",$B11)))</formula>
    </cfRule>
  </conditionalFormatting>
  <conditionalFormatting sqref="B23">
    <cfRule type="expression" priority="789" dxfId="161" stopIfTrue="1">
      <formula>AND(B16=B21,E15&gt;0,E20&gt;0,B23=0)</formula>
    </cfRule>
    <cfRule type="expression" priority="790" dxfId="51" stopIfTrue="1">
      <formula>NOT(ISERROR(SEARCH("女",$B21)))</formula>
    </cfRule>
    <cfRule type="expression" priority="791" dxfId="48" stopIfTrue="1">
      <formula>NOT(ISERROR(SEARCH("男",$B21)))</formula>
    </cfRule>
  </conditionalFormatting>
  <conditionalFormatting sqref="B28">
    <cfRule type="expression" priority="786" dxfId="161" stopIfTrue="1">
      <formula>AND(B21=B26,E20&gt;0,E25&gt;0,B28=0)</formula>
    </cfRule>
    <cfRule type="expression" priority="787" dxfId="51" stopIfTrue="1">
      <formula>NOT(ISERROR(SEARCH("女",$B26)))</formula>
    </cfRule>
    <cfRule type="expression" priority="788" dxfId="48" stopIfTrue="1">
      <formula>NOT(ISERROR(SEARCH("男",$B26)))</formula>
    </cfRule>
  </conditionalFormatting>
  <conditionalFormatting sqref="B31 B41 B46 B51 B56 B61 B66">
    <cfRule type="expression" priority="770" dxfId="51" stopIfTrue="1">
      <formula>NOT(ISERROR(SEARCH("女",$B31)))</formula>
    </cfRule>
    <cfRule type="expression" priority="771" dxfId="48" stopIfTrue="1">
      <formula>NOT(ISERROR(SEARCH("男",$B31)))</formula>
    </cfRule>
  </conditionalFormatting>
  <conditionalFormatting sqref="C31 C41 C46 C51 C56 C61 C66">
    <cfRule type="expression" priority="766" dxfId="48" stopIfTrue="1">
      <formula>NOT(ISERROR(SEARCH("男",$B31)))</formula>
    </cfRule>
    <cfRule type="expression" priority="767" dxfId="51" stopIfTrue="1">
      <formula>NOT(ISERROR(SEARCH("女",$B31)))</formula>
    </cfRule>
  </conditionalFormatting>
  <conditionalFormatting sqref="C33 C43 C48 C53 C58 C63 C68">
    <cfRule type="expression" priority="768" dxfId="48" stopIfTrue="1">
      <formula>NOT(ISERROR(SEARCH("男",$B31)))</formula>
    </cfRule>
    <cfRule type="expression" priority="769" dxfId="51" stopIfTrue="1">
      <formula>NOT(ISERROR(SEARCH("女",$B31)))</formula>
    </cfRule>
  </conditionalFormatting>
  <conditionalFormatting sqref="B31 B41 B46 B51 B56 B61 B66">
    <cfRule type="expression" priority="765" dxfId="161" stopIfTrue="1">
      <formula>AND(B31="",E30&gt;0)</formula>
    </cfRule>
  </conditionalFormatting>
  <conditionalFormatting sqref="D40 D45 D50 D55 D60 D65">
    <cfRule type="expression" priority="763" dxfId="48" stopIfTrue="1">
      <formula>NOT(ISERROR(SEARCH("男",$B41)))</formula>
    </cfRule>
    <cfRule type="expression" priority="764" dxfId="51" stopIfTrue="1">
      <formula>NOT(ISERROR(SEARCH("女",$B41)))</formula>
    </cfRule>
  </conditionalFormatting>
  <conditionalFormatting sqref="D41 D46 D51 D56 D61 D66">
    <cfRule type="expression" priority="761" dxfId="48" stopIfTrue="1">
      <formula>NOT(ISERROR(SEARCH("男",$B41)))</formula>
    </cfRule>
    <cfRule type="expression" priority="762" dxfId="51" stopIfTrue="1">
      <formula>NOT(ISERROR(SEARCH("女",$B41)))</formula>
    </cfRule>
  </conditionalFormatting>
  <conditionalFormatting sqref="D42 D47 D52 D57 D62 D67">
    <cfRule type="expression" priority="759" dxfId="48" stopIfTrue="1">
      <formula>NOT(ISERROR(SEARCH("男",$B41)))</formula>
    </cfRule>
    <cfRule type="expression" priority="760" dxfId="51" stopIfTrue="1">
      <formula>NOT(ISERROR(SEARCH("女",$B41)))</formula>
    </cfRule>
  </conditionalFormatting>
  <conditionalFormatting sqref="D43 D48 D53 D58 D63 D68">
    <cfRule type="expression" priority="757" dxfId="48" stopIfTrue="1">
      <formula>NOT(ISERROR(SEARCH("男",$B41)))</formula>
    </cfRule>
    <cfRule type="expression" priority="758" dxfId="51" stopIfTrue="1">
      <formula>NOT(ISERROR(SEARCH("女",$B41)))</formula>
    </cfRule>
  </conditionalFormatting>
  <conditionalFormatting sqref="E40 E45 E50 E55 E60 E65 G40 G45 G50 G55 G60 G65 I40 I45 I50 I55 I60 I65">
    <cfRule type="expression" priority="755" dxfId="48" stopIfTrue="1">
      <formula>NOT(ISERROR(SEARCH("男",$B41)))</formula>
    </cfRule>
    <cfRule type="expression" priority="756" dxfId="51" stopIfTrue="1">
      <formula>NOT(ISERROR(SEARCH("女",$B41)))</formula>
    </cfRule>
  </conditionalFormatting>
  <conditionalFormatting sqref="E41 E46 E51 E56 E61 E66 G41 G46 G51 G56 G61 G66 I41 I46 I51 I56 I61 I66">
    <cfRule type="expression" priority="753" dxfId="48" stopIfTrue="1">
      <formula>NOT(ISERROR(SEARCH("男",$B41)))</formula>
    </cfRule>
    <cfRule type="expression" priority="754" dxfId="51" stopIfTrue="1">
      <formula>NOT(ISERROR(SEARCH("女",$B41)))</formula>
    </cfRule>
  </conditionalFormatting>
  <conditionalFormatting sqref="E42 E47 E52 E57 E62 E67 G42 G47 G52 G57 G62 G67 I42 I47 I52 I57 I62 I67">
    <cfRule type="expression" priority="751" dxfId="48" stopIfTrue="1">
      <formula>NOT(ISERROR(SEARCH("男",$B41)))</formula>
    </cfRule>
    <cfRule type="expression" priority="752" dxfId="51" stopIfTrue="1">
      <formula>NOT(ISERROR(SEARCH("女",$B41)))</formula>
    </cfRule>
  </conditionalFormatting>
  <conditionalFormatting sqref="E43 E48 E53 E58 E63 E68 G43 G48 G53 G58 G63 G68 I43 I48 I53 I58 I63 I68">
    <cfRule type="expression" priority="749" dxfId="48" stopIfTrue="1">
      <formula>NOT(ISERROR(SEARCH("男",$B41)))</formula>
    </cfRule>
    <cfRule type="expression" priority="750" dxfId="51" stopIfTrue="1">
      <formula>NOT(ISERROR(SEARCH("女",$B41)))</formula>
    </cfRule>
  </conditionalFormatting>
  <conditionalFormatting sqref="E41 E46 E51 E56 E61 E66">
    <cfRule type="expression" priority="748" dxfId="161" stopIfTrue="1">
      <formula>AND(E41="",E40&gt;0)</formula>
    </cfRule>
  </conditionalFormatting>
  <conditionalFormatting sqref="G41 G46 G51 G56 G61 G66">
    <cfRule type="expression" priority="747" dxfId="161" stopIfTrue="1">
      <formula>AND(G40&gt;0,G41="")</formula>
    </cfRule>
  </conditionalFormatting>
  <conditionalFormatting sqref="I41 I46 I51 I56 I61 I66">
    <cfRule type="expression" priority="746" dxfId="161" stopIfTrue="1">
      <formula>AND(I40&gt;0,I41="")</formula>
    </cfRule>
  </conditionalFormatting>
  <conditionalFormatting sqref="E43 E48 E53 E58 E63 E68">
    <cfRule type="expression" priority="745" dxfId="161" stopIfTrue="1">
      <formula>AND(E42&gt;0,E43="")</formula>
    </cfRule>
  </conditionalFormatting>
  <conditionalFormatting sqref="G43 G48 G53 G58 G63 G68">
    <cfRule type="expression" priority="744" dxfId="161" stopIfTrue="1">
      <formula>AND(G42&gt;0,G43="")</formula>
    </cfRule>
  </conditionalFormatting>
  <conditionalFormatting sqref="I43 I48 I53 I58 I63 I68">
    <cfRule type="expression" priority="743" dxfId="161" stopIfTrue="1">
      <formula>AND(I42&gt;0,I43="")</formula>
    </cfRule>
  </conditionalFormatting>
  <conditionalFormatting sqref="B33 B43 B48 B53 B58 B63 B68">
    <cfRule type="expression" priority="740" dxfId="161" stopIfTrue="1">
      <formula>AND(B26=B31,E25&gt;0,E30&gt;0,B33=0)</formula>
    </cfRule>
    <cfRule type="expression" priority="741" dxfId="51" stopIfTrue="1">
      <formula>NOT(ISERROR(SEARCH("女",$B31)))</formula>
    </cfRule>
    <cfRule type="expression" priority="742" dxfId="48" stopIfTrue="1">
      <formula>NOT(ISERROR(SEARCH("男",$B31)))</formula>
    </cfRule>
  </conditionalFormatting>
  <conditionalFormatting sqref="F15">
    <cfRule type="expression" priority="175" dxfId="51" stopIfTrue="1">
      <formula>$B$16="混合"</formula>
    </cfRule>
    <cfRule type="expression" priority="738" dxfId="48" stopIfTrue="1">
      <formula>NOT(ISERROR(SEARCH("男",$B16)))</formula>
    </cfRule>
    <cfRule type="expression" priority="739" dxfId="51" stopIfTrue="1">
      <formula>NOT(ISERROR(SEARCH("女",$B16)))</formula>
    </cfRule>
  </conditionalFormatting>
  <conditionalFormatting sqref="F16">
    <cfRule type="expression" priority="173" dxfId="51" stopIfTrue="1">
      <formula>$B$16="混合"</formula>
    </cfRule>
    <cfRule type="expression" priority="736" dxfId="48" stopIfTrue="1">
      <formula>NOT(ISERROR(SEARCH("男",$B16)))</formula>
    </cfRule>
    <cfRule type="expression" priority="737" dxfId="51" stopIfTrue="1">
      <formula>NOT(ISERROR(SEARCH("女",$B16)))</formula>
    </cfRule>
  </conditionalFormatting>
  <conditionalFormatting sqref="F17">
    <cfRule type="expression" priority="163" dxfId="48" stopIfTrue="1">
      <formula>$B$16="混合"</formula>
    </cfRule>
    <cfRule type="expression" priority="734" dxfId="48" stopIfTrue="1">
      <formula>NOT(ISERROR(SEARCH("男",$B16)))</formula>
    </cfRule>
    <cfRule type="expression" priority="735" dxfId="51" stopIfTrue="1">
      <formula>NOT(ISERROR(SEARCH("女",$B16)))</formula>
    </cfRule>
  </conditionalFormatting>
  <conditionalFormatting sqref="F18">
    <cfRule type="expression" priority="161" dxfId="48" stopIfTrue="1">
      <formula>$B$16="混合"</formula>
    </cfRule>
    <cfRule type="expression" priority="732" dxfId="48" stopIfTrue="1">
      <formula>NOT(ISERROR(SEARCH("男",$B16)))</formula>
    </cfRule>
    <cfRule type="expression" priority="733" dxfId="51" stopIfTrue="1">
      <formula>NOT(ISERROR(SEARCH("女",$B16)))</formula>
    </cfRule>
  </conditionalFormatting>
  <conditionalFormatting sqref="F40">
    <cfRule type="expression" priority="698" dxfId="48" stopIfTrue="1">
      <formula>NOT(ISERROR(SEARCH("男",$B41)))</formula>
    </cfRule>
    <cfRule type="expression" priority="699" dxfId="51" stopIfTrue="1">
      <formula>NOT(ISERROR(SEARCH("女",$B41)))</formula>
    </cfRule>
  </conditionalFormatting>
  <conditionalFormatting sqref="F41">
    <cfRule type="expression" priority="696" dxfId="48" stopIfTrue="1">
      <formula>NOT(ISERROR(SEARCH("男",$B41)))</formula>
    </cfRule>
    <cfRule type="expression" priority="697" dxfId="51" stopIfTrue="1">
      <formula>NOT(ISERROR(SEARCH("女",$B41)))</formula>
    </cfRule>
  </conditionalFormatting>
  <conditionalFormatting sqref="F42">
    <cfRule type="expression" priority="694" dxfId="48" stopIfTrue="1">
      <formula>NOT(ISERROR(SEARCH("男",$B41)))</formula>
    </cfRule>
    <cfRule type="expression" priority="695" dxfId="51" stopIfTrue="1">
      <formula>NOT(ISERROR(SEARCH("女",$B41)))</formula>
    </cfRule>
  </conditionalFormatting>
  <conditionalFormatting sqref="F43">
    <cfRule type="expression" priority="692" dxfId="48" stopIfTrue="1">
      <formula>NOT(ISERROR(SEARCH("男",$B41)))</formula>
    </cfRule>
    <cfRule type="expression" priority="693" dxfId="51" stopIfTrue="1">
      <formula>NOT(ISERROR(SEARCH("女",$B41)))</formula>
    </cfRule>
  </conditionalFormatting>
  <conditionalFormatting sqref="F45">
    <cfRule type="expression" priority="690" dxfId="48" stopIfTrue="1">
      <formula>NOT(ISERROR(SEARCH("男",$B46)))</formula>
    </cfRule>
    <cfRule type="expression" priority="691" dxfId="51" stopIfTrue="1">
      <formula>NOT(ISERROR(SEARCH("女",$B46)))</formula>
    </cfRule>
  </conditionalFormatting>
  <conditionalFormatting sqref="F46">
    <cfRule type="expression" priority="688" dxfId="48" stopIfTrue="1">
      <formula>NOT(ISERROR(SEARCH("男",$B46)))</formula>
    </cfRule>
    <cfRule type="expression" priority="689" dxfId="51" stopIfTrue="1">
      <formula>NOT(ISERROR(SEARCH("女",$B46)))</formula>
    </cfRule>
  </conditionalFormatting>
  <conditionalFormatting sqref="F47">
    <cfRule type="expression" priority="686" dxfId="48" stopIfTrue="1">
      <formula>NOT(ISERROR(SEARCH("男",$B46)))</formula>
    </cfRule>
    <cfRule type="expression" priority="687" dxfId="51" stopIfTrue="1">
      <formula>NOT(ISERROR(SEARCH("女",$B46)))</formula>
    </cfRule>
  </conditionalFormatting>
  <conditionalFormatting sqref="F48">
    <cfRule type="expression" priority="684" dxfId="48" stopIfTrue="1">
      <formula>NOT(ISERROR(SEARCH("男",$B46)))</formula>
    </cfRule>
    <cfRule type="expression" priority="685" dxfId="51" stopIfTrue="1">
      <formula>NOT(ISERROR(SEARCH("女",$B46)))</formula>
    </cfRule>
  </conditionalFormatting>
  <conditionalFormatting sqref="F50">
    <cfRule type="expression" priority="682" dxfId="48" stopIfTrue="1">
      <formula>NOT(ISERROR(SEARCH("男",$B51)))</formula>
    </cfRule>
    <cfRule type="expression" priority="683" dxfId="51" stopIfTrue="1">
      <formula>NOT(ISERROR(SEARCH("女",$B51)))</formula>
    </cfRule>
  </conditionalFormatting>
  <conditionalFormatting sqref="F51">
    <cfRule type="expression" priority="680" dxfId="48" stopIfTrue="1">
      <formula>NOT(ISERROR(SEARCH("男",$B51)))</formula>
    </cfRule>
    <cfRule type="expression" priority="681" dxfId="51" stopIfTrue="1">
      <formula>NOT(ISERROR(SEARCH("女",$B51)))</formula>
    </cfRule>
  </conditionalFormatting>
  <conditionalFormatting sqref="F52">
    <cfRule type="expression" priority="678" dxfId="48" stopIfTrue="1">
      <formula>NOT(ISERROR(SEARCH("男",$B51)))</formula>
    </cfRule>
    <cfRule type="expression" priority="679" dxfId="51" stopIfTrue="1">
      <formula>NOT(ISERROR(SEARCH("女",$B51)))</formula>
    </cfRule>
  </conditionalFormatting>
  <conditionalFormatting sqref="F53">
    <cfRule type="expression" priority="676" dxfId="48" stopIfTrue="1">
      <formula>NOT(ISERROR(SEARCH("男",$B51)))</formula>
    </cfRule>
    <cfRule type="expression" priority="677" dxfId="51" stopIfTrue="1">
      <formula>NOT(ISERROR(SEARCH("女",$B51)))</formula>
    </cfRule>
  </conditionalFormatting>
  <conditionalFormatting sqref="F55">
    <cfRule type="expression" priority="674" dxfId="48" stopIfTrue="1">
      <formula>NOT(ISERROR(SEARCH("男",$B56)))</formula>
    </cfRule>
    <cfRule type="expression" priority="675" dxfId="51" stopIfTrue="1">
      <formula>NOT(ISERROR(SEARCH("女",$B56)))</formula>
    </cfRule>
  </conditionalFormatting>
  <conditionalFormatting sqref="F56">
    <cfRule type="expression" priority="672" dxfId="48" stopIfTrue="1">
      <formula>NOT(ISERROR(SEARCH("男",$B56)))</formula>
    </cfRule>
    <cfRule type="expression" priority="673" dxfId="51" stopIfTrue="1">
      <formula>NOT(ISERROR(SEARCH("女",$B56)))</formula>
    </cfRule>
  </conditionalFormatting>
  <conditionalFormatting sqref="F57">
    <cfRule type="expression" priority="670" dxfId="48" stopIfTrue="1">
      <formula>NOT(ISERROR(SEARCH("男",$B56)))</formula>
    </cfRule>
    <cfRule type="expression" priority="671" dxfId="51" stopIfTrue="1">
      <formula>NOT(ISERROR(SEARCH("女",$B56)))</formula>
    </cfRule>
  </conditionalFormatting>
  <conditionalFormatting sqref="F58">
    <cfRule type="expression" priority="668" dxfId="48" stopIfTrue="1">
      <formula>NOT(ISERROR(SEARCH("男",$B56)))</formula>
    </cfRule>
    <cfRule type="expression" priority="669" dxfId="51" stopIfTrue="1">
      <formula>NOT(ISERROR(SEARCH("女",$B56)))</formula>
    </cfRule>
  </conditionalFormatting>
  <conditionalFormatting sqref="F60">
    <cfRule type="expression" priority="666" dxfId="48" stopIfTrue="1">
      <formula>NOT(ISERROR(SEARCH("男",$B61)))</formula>
    </cfRule>
    <cfRule type="expression" priority="667" dxfId="51" stopIfTrue="1">
      <formula>NOT(ISERROR(SEARCH("女",$B61)))</formula>
    </cfRule>
  </conditionalFormatting>
  <conditionalFormatting sqref="F61">
    <cfRule type="expression" priority="664" dxfId="48" stopIfTrue="1">
      <formula>NOT(ISERROR(SEARCH("男",$B61)))</formula>
    </cfRule>
    <cfRule type="expression" priority="665" dxfId="51" stopIfTrue="1">
      <formula>NOT(ISERROR(SEARCH("女",$B61)))</formula>
    </cfRule>
  </conditionalFormatting>
  <conditionalFormatting sqref="F62">
    <cfRule type="expression" priority="662" dxfId="48" stopIfTrue="1">
      <formula>NOT(ISERROR(SEARCH("男",$B61)))</formula>
    </cfRule>
    <cfRule type="expression" priority="663" dxfId="51" stopIfTrue="1">
      <formula>NOT(ISERROR(SEARCH("女",$B61)))</formula>
    </cfRule>
  </conditionalFormatting>
  <conditionalFormatting sqref="F63">
    <cfRule type="expression" priority="660" dxfId="48" stopIfTrue="1">
      <formula>NOT(ISERROR(SEARCH("男",$B61)))</formula>
    </cfRule>
    <cfRule type="expression" priority="661" dxfId="51" stopIfTrue="1">
      <formula>NOT(ISERROR(SEARCH("女",$B61)))</formula>
    </cfRule>
  </conditionalFormatting>
  <conditionalFormatting sqref="F65">
    <cfRule type="expression" priority="658" dxfId="48" stopIfTrue="1">
      <formula>NOT(ISERROR(SEARCH("男",$B66)))</formula>
    </cfRule>
    <cfRule type="expression" priority="659" dxfId="51" stopIfTrue="1">
      <formula>NOT(ISERROR(SEARCH("女",$B66)))</formula>
    </cfRule>
  </conditionalFormatting>
  <conditionalFormatting sqref="F66">
    <cfRule type="expression" priority="656" dxfId="48" stopIfTrue="1">
      <formula>NOT(ISERROR(SEARCH("男",$B66)))</formula>
    </cfRule>
    <cfRule type="expression" priority="657" dxfId="51" stopIfTrue="1">
      <formula>NOT(ISERROR(SEARCH("女",$B66)))</formula>
    </cfRule>
  </conditionalFormatting>
  <conditionalFormatting sqref="F67">
    <cfRule type="expression" priority="654" dxfId="48" stopIfTrue="1">
      <formula>NOT(ISERROR(SEARCH("男",$B66)))</formula>
    </cfRule>
    <cfRule type="expression" priority="655" dxfId="51" stopIfTrue="1">
      <formula>NOT(ISERROR(SEARCH("女",$B66)))</formula>
    </cfRule>
  </conditionalFormatting>
  <conditionalFormatting sqref="F68">
    <cfRule type="expression" priority="652" dxfId="48" stopIfTrue="1">
      <formula>NOT(ISERROR(SEARCH("男",$B66)))</formula>
    </cfRule>
    <cfRule type="expression" priority="653" dxfId="51" stopIfTrue="1">
      <formula>NOT(ISERROR(SEARCH("女",$B66)))</formula>
    </cfRule>
  </conditionalFormatting>
  <conditionalFormatting sqref="H15">
    <cfRule type="expression" priority="171" dxfId="51" stopIfTrue="1">
      <formula>$B$16="混合"</formula>
    </cfRule>
    <cfRule type="expression" priority="650" dxfId="48" stopIfTrue="1">
      <formula>NOT(ISERROR(SEARCH("男",$B16)))</formula>
    </cfRule>
    <cfRule type="expression" priority="651" dxfId="51" stopIfTrue="1">
      <formula>NOT(ISERROR(SEARCH("女",$B16)))</formula>
    </cfRule>
  </conditionalFormatting>
  <conditionalFormatting sqref="H16">
    <cfRule type="expression" priority="169" dxfId="51" stopIfTrue="1">
      <formula>$B$16="混合"</formula>
    </cfRule>
    <cfRule type="expression" priority="648" dxfId="48" stopIfTrue="1">
      <formula>NOT(ISERROR(SEARCH("男",$B16)))</formula>
    </cfRule>
    <cfRule type="expression" priority="649" dxfId="51" stopIfTrue="1">
      <formula>NOT(ISERROR(SEARCH("女",$B16)))</formula>
    </cfRule>
  </conditionalFormatting>
  <conditionalFormatting sqref="H17">
    <cfRule type="expression" priority="159" dxfId="48" stopIfTrue="1">
      <formula>$B$16="混合"</formula>
    </cfRule>
    <cfRule type="expression" priority="646" dxfId="48" stopIfTrue="1">
      <formula>NOT(ISERROR(SEARCH("男",$B16)))</formula>
    </cfRule>
    <cfRule type="expression" priority="647" dxfId="51" stopIfTrue="1">
      <formula>NOT(ISERROR(SEARCH("女",$B16)))</formula>
    </cfRule>
  </conditionalFormatting>
  <conditionalFormatting sqref="H18">
    <cfRule type="expression" priority="157" dxfId="48" stopIfTrue="1">
      <formula>$B$16="混合"</formula>
    </cfRule>
    <cfRule type="expression" priority="644" dxfId="48" stopIfTrue="1">
      <formula>NOT(ISERROR(SEARCH("男",$B16)))</formula>
    </cfRule>
    <cfRule type="expression" priority="645" dxfId="51" stopIfTrue="1">
      <formula>NOT(ISERROR(SEARCH("女",$B16)))</formula>
    </cfRule>
  </conditionalFormatting>
  <conditionalFormatting sqref="H20">
    <cfRule type="expression" priority="147" dxfId="51" stopIfTrue="1">
      <formula>$B$21="混合"</formula>
    </cfRule>
    <cfRule type="expression" priority="532" dxfId="48" stopIfTrue="1">
      <formula>NOT(ISERROR(SEARCH("男",$B21)))</formula>
    </cfRule>
    <cfRule type="expression" priority="533" dxfId="51" stopIfTrue="1">
      <formula>NOT(ISERROR(SEARCH("女",$B21)))</formula>
    </cfRule>
  </conditionalFormatting>
  <conditionalFormatting sqref="H21">
    <cfRule type="expression" priority="145" dxfId="51" stopIfTrue="1">
      <formula>$B$21="混合"</formula>
    </cfRule>
    <cfRule type="expression" priority="530" dxfId="48" stopIfTrue="1">
      <formula>NOT(ISERROR(SEARCH("男",$B21)))</formula>
    </cfRule>
    <cfRule type="expression" priority="531" dxfId="51" stopIfTrue="1">
      <formula>NOT(ISERROR(SEARCH("女",$B21)))</formula>
    </cfRule>
  </conditionalFormatting>
  <conditionalFormatting sqref="H22">
    <cfRule type="expression" priority="135" dxfId="48" stopIfTrue="1">
      <formula>$B$21="混合"</formula>
    </cfRule>
    <cfRule type="expression" priority="528" dxfId="48" stopIfTrue="1">
      <formula>NOT(ISERROR(SEARCH("男",$B21)))</formula>
    </cfRule>
    <cfRule type="expression" priority="529" dxfId="51" stopIfTrue="1">
      <formula>NOT(ISERROR(SEARCH("女",$B21)))</formula>
    </cfRule>
  </conditionalFormatting>
  <conditionalFormatting sqref="H23">
    <cfRule type="expression" priority="133" dxfId="48" stopIfTrue="1">
      <formula>$B$21="混合"</formula>
    </cfRule>
    <cfRule type="expression" priority="526" dxfId="48" stopIfTrue="1">
      <formula>NOT(ISERROR(SEARCH("男",$B21)))</formula>
    </cfRule>
    <cfRule type="expression" priority="527" dxfId="51" stopIfTrue="1">
      <formula>NOT(ISERROR(SEARCH("女",$B21)))</formula>
    </cfRule>
  </conditionalFormatting>
  <conditionalFormatting sqref="H40">
    <cfRule type="expression" priority="610" dxfId="48" stopIfTrue="1">
      <formula>NOT(ISERROR(SEARCH("男",$B41)))</formula>
    </cfRule>
    <cfRule type="expression" priority="611" dxfId="51" stopIfTrue="1">
      <formula>NOT(ISERROR(SEARCH("女",$B41)))</formula>
    </cfRule>
  </conditionalFormatting>
  <conditionalFormatting sqref="H41">
    <cfRule type="expression" priority="608" dxfId="48" stopIfTrue="1">
      <formula>NOT(ISERROR(SEARCH("男",$B41)))</formula>
    </cfRule>
    <cfRule type="expression" priority="609" dxfId="51" stopIfTrue="1">
      <formula>NOT(ISERROR(SEARCH("女",$B41)))</formula>
    </cfRule>
  </conditionalFormatting>
  <conditionalFormatting sqref="H42">
    <cfRule type="expression" priority="606" dxfId="48" stopIfTrue="1">
      <formula>NOT(ISERROR(SEARCH("男",$B41)))</formula>
    </cfRule>
    <cfRule type="expression" priority="607" dxfId="51" stopIfTrue="1">
      <formula>NOT(ISERROR(SEARCH("女",$B41)))</formula>
    </cfRule>
  </conditionalFormatting>
  <conditionalFormatting sqref="H43">
    <cfRule type="expression" priority="604" dxfId="48" stopIfTrue="1">
      <formula>NOT(ISERROR(SEARCH("男",$B41)))</formula>
    </cfRule>
    <cfRule type="expression" priority="605" dxfId="51" stopIfTrue="1">
      <formula>NOT(ISERROR(SEARCH("女",$B41)))</formula>
    </cfRule>
  </conditionalFormatting>
  <conditionalFormatting sqref="H45">
    <cfRule type="expression" priority="602" dxfId="48" stopIfTrue="1">
      <formula>NOT(ISERROR(SEARCH("男",$B46)))</formula>
    </cfRule>
    <cfRule type="expression" priority="603" dxfId="51" stopIfTrue="1">
      <formula>NOT(ISERROR(SEARCH("女",$B46)))</formula>
    </cfRule>
  </conditionalFormatting>
  <conditionalFormatting sqref="H46">
    <cfRule type="expression" priority="600" dxfId="48" stopIfTrue="1">
      <formula>NOT(ISERROR(SEARCH("男",$B46)))</formula>
    </cfRule>
    <cfRule type="expression" priority="601" dxfId="51" stopIfTrue="1">
      <formula>NOT(ISERROR(SEARCH("女",$B46)))</formula>
    </cfRule>
  </conditionalFormatting>
  <conditionalFormatting sqref="H47">
    <cfRule type="expression" priority="598" dxfId="48" stopIfTrue="1">
      <formula>NOT(ISERROR(SEARCH("男",$B46)))</formula>
    </cfRule>
    <cfRule type="expression" priority="599" dxfId="51" stopIfTrue="1">
      <formula>NOT(ISERROR(SEARCH("女",$B46)))</formula>
    </cfRule>
  </conditionalFormatting>
  <conditionalFormatting sqref="H48">
    <cfRule type="expression" priority="596" dxfId="48" stopIfTrue="1">
      <formula>NOT(ISERROR(SEARCH("男",$B46)))</formula>
    </cfRule>
    <cfRule type="expression" priority="597" dxfId="51" stopIfTrue="1">
      <formula>NOT(ISERROR(SEARCH("女",$B46)))</formula>
    </cfRule>
  </conditionalFormatting>
  <conditionalFormatting sqref="H50">
    <cfRule type="expression" priority="594" dxfId="48" stopIfTrue="1">
      <formula>NOT(ISERROR(SEARCH("男",$B51)))</formula>
    </cfRule>
    <cfRule type="expression" priority="595" dxfId="51" stopIfTrue="1">
      <formula>NOT(ISERROR(SEARCH("女",$B51)))</formula>
    </cfRule>
  </conditionalFormatting>
  <conditionalFormatting sqref="H51">
    <cfRule type="expression" priority="592" dxfId="48" stopIfTrue="1">
      <formula>NOT(ISERROR(SEARCH("男",$B51)))</formula>
    </cfRule>
    <cfRule type="expression" priority="593" dxfId="51" stopIfTrue="1">
      <formula>NOT(ISERROR(SEARCH("女",$B51)))</formula>
    </cfRule>
  </conditionalFormatting>
  <conditionalFormatting sqref="H52">
    <cfRule type="expression" priority="590" dxfId="48" stopIfTrue="1">
      <formula>NOT(ISERROR(SEARCH("男",$B51)))</formula>
    </cfRule>
    <cfRule type="expression" priority="591" dxfId="51" stopIfTrue="1">
      <formula>NOT(ISERROR(SEARCH("女",$B51)))</formula>
    </cfRule>
  </conditionalFormatting>
  <conditionalFormatting sqref="H53">
    <cfRule type="expression" priority="588" dxfId="48" stopIfTrue="1">
      <formula>NOT(ISERROR(SEARCH("男",$B51)))</formula>
    </cfRule>
    <cfRule type="expression" priority="589" dxfId="51" stopIfTrue="1">
      <formula>NOT(ISERROR(SEARCH("女",$B51)))</formula>
    </cfRule>
  </conditionalFormatting>
  <conditionalFormatting sqref="H55">
    <cfRule type="expression" priority="586" dxfId="48" stopIfTrue="1">
      <formula>NOT(ISERROR(SEARCH("男",$B56)))</formula>
    </cfRule>
    <cfRule type="expression" priority="587" dxfId="51" stopIfTrue="1">
      <formula>NOT(ISERROR(SEARCH("女",$B56)))</formula>
    </cfRule>
  </conditionalFormatting>
  <conditionalFormatting sqref="H56">
    <cfRule type="expression" priority="584" dxfId="48" stopIfTrue="1">
      <formula>NOT(ISERROR(SEARCH("男",$B56)))</formula>
    </cfRule>
    <cfRule type="expression" priority="585" dxfId="51" stopIfTrue="1">
      <formula>NOT(ISERROR(SEARCH("女",$B56)))</formula>
    </cfRule>
  </conditionalFormatting>
  <conditionalFormatting sqref="H57">
    <cfRule type="expression" priority="582" dxfId="48" stopIfTrue="1">
      <formula>NOT(ISERROR(SEARCH("男",$B56)))</formula>
    </cfRule>
    <cfRule type="expression" priority="583" dxfId="51" stopIfTrue="1">
      <formula>NOT(ISERROR(SEARCH("女",$B56)))</formula>
    </cfRule>
  </conditionalFormatting>
  <conditionalFormatting sqref="H58">
    <cfRule type="expression" priority="580" dxfId="48" stopIfTrue="1">
      <formula>NOT(ISERROR(SEARCH("男",$B56)))</formula>
    </cfRule>
    <cfRule type="expression" priority="581" dxfId="51" stopIfTrue="1">
      <formula>NOT(ISERROR(SEARCH("女",$B56)))</formula>
    </cfRule>
  </conditionalFormatting>
  <conditionalFormatting sqref="H60">
    <cfRule type="expression" priority="578" dxfId="48" stopIfTrue="1">
      <formula>NOT(ISERROR(SEARCH("男",$B61)))</formula>
    </cfRule>
    <cfRule type="expression" priority="579" dxfId="51" stopIfTrue="1">
      <formula>NOT(ISERROR(SEARCH("女",$B61)))</formula>
    </cfRule>
  </conditionalFormatting>
  <conditionalFormatting sqref="H61">
    <cfRule type="expression" priority="576" dxfId="48" stopIfTrue="1">
      <formula>NOT(ISERROR(SEARCH("男",$B61)))</formula>
    </cfRule>
    <cfRule type="expression" priority="577" dxfId="51" stopIfTrue="1">
      <formula>NOT(ISERROR(SEARCH("女",$B61)))</formula>
    </cfRule>
  </conditionalFormatting>
  <conditionalFormatting sqref="H62">
    <cfRule type="expression" priority="574" dxfId="48" stopIfTrue="1">
      <formula>NOT(ISERROR(SEARCH("男",$B61)))</formula>
    </cfRule>
    <cfRule type="expression" priority="575" dxfId="51" stopIfTrue="1">
      <formula>NOT(ISERROR(SEARCH("女",$B61)))</formula>
    </cfRule>
  </conditionalFormatting>
  <conditionalFormatting sqref="H63">
    <cfRule type="expression" priority="572" dxfId="48" stopIfTrue="1">
      <formula>NOT(ISERROR(SEARCH("男",$B61)))</formula>
    </cfRule>
    <cfRule type="expression" priority="573" dxfId="51" stopIfTrue="1">
      <formula>NOT(ISERROR(SEARCH("女",$B61)))</formula>
    </cfRule>
  </conditionalFormatting>
  <conditionalFormatting sqref="H65">
    <cfRule type="expression" priority="570" dxfId="48" stopIfTrue="1">
      <formula>NOT(ISERROR(SEARCH("男",$B66)))</formula>
    </cfRule>
    <cfRule type="expression" priority="571" dxfId="51" stopIfTrue="1">
      <formula>NOT(ISERROR(SEARCH("女",$B66)))</formula>
    </cfRule>
  </conditionalFormatting>
  <conditionalFormatting sqref="H66">
    <cfRule type="expression" priority="568" dxfId="48" stopIfTrue="1">
      <formula>NOT(ISERROR(SEARCH("男",$B66)))</formula>
    </cfRule>
    <cfRule type="expression" priority="569" dxfId="51" stopIfTrue="1">
      <formula>NOT(ISERROR(SEARCH("女",$B66)))</formula>
    </cfRule>
  </conditionalFormatting>
  <conditionalFormatting sqref="H67">
    <cfRule type="expression" priority="566" dxfId="48" stopIfTrue="1">
      <formula>NOT(ISERROR(SEARCH("男",$B66)))</formula>
    </cfRule>
    <cfRule type="expression" priority="567" dxfId="51" stopIfTrue="1">
      <formula>NOT(ISERROR(SEARCH("女",$B66)))</formula>
    </cfRule>
  </conditionalFormatting>
  <conditionalFormatting sqref="H68">
    <cfRule type="expression" priority="564" dxfId="48" stopIfTrue="1">
      <formula>NOT(ISERROR(SEARCH("男",$B66)))</formula>
    </cfRule>
    <cfRule type="expression" priority="565" dxfId="51" stopIfTrue="1">
      <formula>NOT(ISERROR(SEARCH("女",$B66)))</formula>
    </cfRule>
  </conditionalFormatting>
  <conditionalFormatting sqref="D20">
    <cfRule type="expression" priority="155" dxfId="51" stopIfTrue="1">
      <formula>$B$21="混合"</formula>
    </cfRule>
    <cfRule type="expression" priority="562" dxfId="48" stopIfTrue="1">
      <formula>NOT(ISERROR(SEARCH("男",$B21)))</formula>
    </cfRule>
    <cfRule type="expression" priority="563" dxfId="51" stopIfTrue="1">
      <formula>NOT(ISERROR(SEARCH("女",$B21)))</formula>
    </cfRule>
  </conditionalFormatting>
  <conditionalFormatting sqref="D21">
    <cfRule type="expression" priority="151" dxfId="51" stopIfTrue="1">
      <formula>$B$21="混合"</formula>
    </cfRule>
    <cfRule type="expression" priority="560" dxfId="48" stopIfTrue="1">
      <formula>NOT(ISERROR(SEARCH("男",$B21)))</formula>
    </cfRule>
    <cfRule type="expression" priority="561" dxfId="51" stopIfTrue="1">
      <formula>NOT(ISERROR(SEARCH("女",$B21)))</formula>
    </cfRule>
  </conditionalFormatting>
  <conditionalFormatting sqref="D22">
    <cfRule type="expression" priority="143" dxfId="48" stopIfTrue="1">
      <formula>$B$21="混合"</formula>
    </cfRule>
    <cfRule type="expression" priority="558" dxfId="48" stopIfTrue="1">
      <formula>NOT(ISERROR(SEARCH("男",$B21)))</formula>
    </cfRule>
    <cfRule type="expression" priority="559" dxfId="51" stopIfTrue="1">
      <formula>NOT(ISERROR(SEARCH("女",$B21)))</formula>
    </cfRule>
  </conditionalFormatting>
  <conditionalFormatting sqref="D23">
    <cfRule type="expression" priority="141" dxfId="48" stopIfTrue="1">
      <formula>$B$21="混合"</formula>
    </cfRule>
    <cfRule type="expression" priority="556" dxfId="48" stopIfTrue="1">
      <formula>NOT(ISERROR(SEARCH("男",$B21)))</formula>
    </cfRule>
    <cfRule type="expression" priority="557" dxfId="51" stopIfTrue="1">
      <formula>NOT(ISERROR(SEARCH("女",$B21)))</formula>
    </cfRule>
  </conditionalFormatting>
  <conditionalFormatting sqref="E20 G20 I20">
    <cfRule type="expression" priority="554" dxfId="48" stopIfTrue="1">
      <formula>NOT(ISERROR(SEARCH("男",$B21)))</formula>
    </cfRule>
    <cfRule type="expression" priority="555" dxfId="51" stopIfTrue="1">
      <formula>NOT(ISERROR(SEARCH("女",$B21)))</formula>
    </cfRule>
  </conditionalFormatting>
  <conditionalFormatting sqref="E21 G21 I21">
    <cfRule type="expression" priority="552" dxfId="48" stopIfTrue="1">
      <formula>NOT(ISERROR(SEARCH("男",$B21)))</formula>
    </cfRule>
    <cfRule type="expression" priority="553" dxfId="51" stopIfTrue="1">
      <formula>NOT(ISERROR(SEARCH("女",$B21)))</formula>
    </cfRule>
  </conditionalFormatting>
  <conditionalFormatting sqref="E22 G22 I22">
    <cfRule type="expression" priority="550" dxfId="48" stopIfTrue="1">
      <formula>NOT(ISERROR(SEARCH("男",$B21)))</formula>
    </cfRule>
    <cfRule type="expression" priority="551" dxfId="51" stopIfTrue="1">
      <formula>NOT(ISERROR(SEARCH("女",$B21)))</formula>
    </cfRule>
  </conditionalFormatting>
  <conditionalFormatting sqref="E23 G23 I23">
    <cfRule type="expression" priority="548" dxfId="48" stopIfTrue="1">
      <formula>NOT(ISERROR(SEARCH("男",$B21)))</formula>
    </cfRule>
    <cfRule type="expression" priority="549" dxfId="51" stopIfTrue="1">
      <formula>NOT(ISERROR(SEARCH("女",$B21)))</formula>
    </cfRule>
  </conditionalFormatting>
  <conditionalFormatting sqref="E21">
    <cfRule type="expression" priority="150" dxfId="51" stopIfTrue="1">
      <formula>$B$21="混合"</formula>
    </cfRule>
    <cfRule type="expression" priority="547" dxfId="161" stopIfTrue="1">
      <formula>AND(E21="",E20&gt;0)</formula>
    </cfRule>
  </conditionalFormatting>
  <conditionalFormatting sqref="G21">
    <cfRule type="expression" priority="148" dxfId="51" stopIfTrue="1">
      <formula>$B$21="混合"</formula>
    </cfRule>
    <cfRule type="expression" priority="546" dxfId="161" stopIfTrue="1">
      <formula>AND(G20&gt;0,G21="")</formula>
    </cfRule>
  </conditionalFormatting>
  <conditionalFormatting sqref="I21">
    <cfRule type="expression" priority="144" dxfId="51" stopIfTrue="1">
      <formula>$B$21="混合"</formula>
    </cfRule>
    <cfRule type="expression" priority="545" dxfId="161" stopIfTrue="1">
      <formula>AND(I20&gt;0,I21="")</formula>
    </cfRule>
  </conditionalFormatting>
  <conditionalFormatting sqref="E23">
    <cfRule type="expression" priority="140" dxfId="48" stopIfTrue="1">
      <formula>$B$21="混合"</formula>
    </cfRule>
    <cfRule type="expression" priority="544" dxfId="161" stopIfTrue="1">
      <formula>AND(E22&gt;0,E23="")</formula>
    </cfRule>
  </conditionalFormatting>
  <conditionalFormatting sqref="G23">
    <cfRule type="expression" priority="136" dxfId="48" stopIfTrue="1">
      <formula>$B$21="混合"</formula>
    </cfRule>
    <cfRule type="expression" priority="543" dxfId="161" stopIfTrue="1">
      <formula>AND(G22&gt;0,G23="")</formula>
    </cfRule>
  </conditionalFormatting>
  <conditionalFormatting sqref="I23">
    <cfRule type="expression" priority="132" dxfId="48" stopIfTrue="1">
      <formula>$B$21="混合"</formula>
    </cfRule>
    <cfRule type="expression" priority="542" dxfId="161" stopIfTrue="1">
      <formula>AND(I22&gt;0,I23="")</formula>
    </cfRule>
  </conditionalFormatting>
  <conditionalFormatting sqref="F20">
    <cfRule type="expression" priority="153" dxfId="51" stopIfTrue="1">
      <formula>$B$21="混合"</formula>
    </cfRule>
    <cfRule type="expression" priority="540" dxfId="48" stopIfTrue="1">
      <formula>NOT(ISERROR(SEARCH("男",$B21)))</formula>
    </cfRule>
    <cfRule type="expression" priority="541" dxfId="51" stopIfTrue="1">
      <formula>NOT(ISERROR(SEARCH("女",$B21)))</formula>
    </cfRule>
  </conditionalFormatting>
  <conditionalFormatting sqref="F21">
    <cfRule type="expression" priority="149" dxfId="51" stopIfTrue="1">
      <formula>$B$21="混合"</formula>
    </cfRule>
    <cfRule type="expression" priority="538" dxfId="48" stopIfTrue="1">
      <formula>NOT(ISERROR(SEARCH("男",$B21)))</formula>
    </cfRule>
    <cfRule type="expression" priority="539" dxfId="51" stopIfTrue="1">
      <formula>NOT(ISERROR(SEARCH("女",$B21)))</formula>
    </cfRule>
  </conditionalFormatting>
  <conditionalFormatting sqref="F22">
    <cfRule type="expression" priority="139" dxfId="48" stopIfTrue="1">
      <formula>$B$21="混合"</formula>
    </cfRule>
    <cfRule type="expression" priority="536" dxfId="48" stopIfTrue="1">
      <formula>NOT(ISERROR(SEARCH("男",$B21)))</formula>
    </cfRule>
    <cfRule type="expression" priority="537" dxfId="51" stopIfTrue="1">
      <formula>NOT(ISERROR(SEARCH("女",$B21)))</formula>
    </cfRule>
  </conditionalFormatting>
  <conditionalFormatting sqref="F23">
    <cfRule type="expression" priority="137" dxfId="48" stopIfTrue="1">
      <formula>$B$21="混合"</formula>
    </cfRule>
    <cfRule type="expression" priority="534" dxfId="48" stopIfTrue="1">
      <formula>NOT(ISERROR(SEARCH("男",$B21)))</formula>
    </cfRule>
    <cfRule type="expression" priority="535" dxfId="51" stopIfTrue="1">
      <formula>NOT(ISERROR(SEARCH("女",$B21)))</formula>
    </cfRule>
  </conditionalFormatting>
  <conditionalFormatting sqref="D25">
    <cfRule type="expression" priority="131" dxfId="51" stopIfTrue="1">
      <formula>$B$26="混合"</formula>
    </cfRule>
    <cfRule type="expression" priority="524" dxfId="48" stopIfTrue="1">
      <formula>NOT(ISERROR(SEARCH("男",$B26)))</formula>
    </cfRule>
    <cfRule type="expression" priority="525" dxfId="51" stopIfTrue="1">
      <formula>NOT(ISERROR(SEARCH("女",$B26)))</formula>
    </cfRule>
  </conditionalFormatting>
  <conditionalFormatting sqref="D26">
    <cfRule type="expression" priority="129" dxfId="51" stopIfTrue="1">
      <formula>$B$26="混合"</formula>
    </cfRule>
    <cfRule type="expression" priority="522" dxfId="48" stopIfTrue="1">
      <formula>NOT(ISERROR(SEARCH("男",$B26)))</formula>
    </cfRule>
    <cfRule type="expression" priority="523" dxfId="51" stopIfTrue="1">
      <formula>NOT(ISERROR(SEARCH("女",$B26)))</formula>
    </cfRule>
  </conditionalFormatting>
  <conditionalFormatting sqref="D27">
    <cfRule type="expression" priority="119" dxfId="48" stopIfTrue="1">
      <formula>$B$26="混合"</formula>
    </cfRule>
    <cfRule type="expression" priority="520" dxfId="48" stopIfTrue="1">
      <formula>NOT(ISERROR(SEARCH("男",$B26)))</formula>
    </cfRule>
    <cfRule type="expression" priority="521" dxfId="51" stopIfTrue="1">
      <formula>NOT(ISERROR(SEARCH("女",$B26)))</formula>
    </cfRule>
  </conditionalFormatting>
  <conditionalFormatting sqref="D28">
    <cfRule type="expression" priority="117" dxfId="48" stopIfTrue="1">
      <formula>$B$26="混合"</formula>
    </cfRule>
    <cfRule type="expression" priority="518" dxfId="48" stopIfTrue="1">
      <formula>NOT(ISERROR(SEARCH("男",$B26)))</formula>
    </cfRule>
    <cfRule type="expression" priority="519" dxfId="51" stopIfTrue="1">
      <formula>NOT(ISERROR(SEARCH("女",$B26)))</formula>
    </cfRule>
  </conditionalFormatting>
  <conditionalFormatting sqref="E25 G25 I25">
    <cfRule type="expression" priority="516" dxfId="48" stopIfTrue="1">
      <formula>NOT(ISERROR(SEARCH("男",$B26)))</formula>
    </cfRule>
    <cfRule type="expression" priority="517" dxfId="51" stopIfTrue="1">
      <formula>NOT(ISERROR(SEARCH("女",$B26)))</formula>
    </cfRule>
  </conditionalFormatting>
  <conditionalFormatting sqref="E26 G26 I26">
    <cfRule type="expression" priority="514" dxfId="48" stopIfTrue="1">
      <formula>NOT(ISERROR(SEARCH("男",$B26)))</formula>
    </cfRule>
    <cfRule type="expression" priority="515" dxfId="51" stopIfTrue="1">
      <formula>NOT(ISERROR(SEARCH("女",$B26)))</formula>
    </cfRule>
  </conditionalFormatting>
  <conditionalFormatting sqref="E27 G27 I27">
    <cfRule type="expression" priority="512" dxfId="48" stopIfTrue="1">
      <formula>NOT(ISERROR(SEARCH("男",$B26)))</formula>
    </cfRule>
    <cfRule type="expression" priority="513" dxfId="51" stopIfTrue="1">
      <formula>NOT(ISERROR(SEARCH("女",$B26)))</formula>
    </cfRule>
  </conditionalFormatting>
  <conditionalFormatting sqref="E28 G28 I28">
    <cfRule type="expression" priority="510" dxfId="48" stopIfTrue="1">
      <formula>NOT(ISERROR(SEARCH("男",$B26)))</formula>
    </cfRule>
    <cfRule type="expression" priority="511" dxfId="51" stopIfTrue="1">
      <formula>NOT(ISERROR(SEARCH("女",$B26)))</formula>
    </cfRule>
  </conditionalFormatting>
  <conditionalFormatting sqref="E26">
    <cfRule type="expression" priority="128" dxfId="51" stopIfTrue="1">
      <formula>$B$26="混合"</formula>
    </cfRule>
    <cfRule type="expression" priority="509" dxfId="161" stopIfTrue="1">
      <formula>AND(E26="",E25&gt;0)</formula>
    </cfRule>
  </conditionalFormatting>
  <conditionalFormatting sqref="G26">
    <cfRule type="expression" priority="124" dxfId="51" stopIfTrue="1">
      <formula>$B$26="混合"</formula>
    </cfRule>
    <cfRule type="expression" priority="508" dxfId="161" stopIfTrue="1">
      <formula>AND(G25&gt;0,G26="")</formula>
    </cfRule>
  </conditionalFormatting>
  <conditionalFormatting sqref="I26">
    <cfRule type="expression" priority="120" dxfId="51" stopIfTrue="1">
      <formula>$B$26="混合"</formula>
    </cfRule>
    <cfRule type="expression" priority="507" dxfId="161" stopIfTrue="1">
      <formula>AND(I25&gt;0,I26="")</formula>
    </cfRule>
  </conditionalFormatting>
  <conditionalFormatting sqref="E28">
    <cfRule type="expression" priority="116" dxfId="48" stopIfTrue="1">
      <formula>$B$26="混合"</formula>
    </cfRule>
    <cfRule type="expression" priority="506" dxfId="161" stopIfTrue="1">
      <formula>AND(E27&gt;0,E28="")</formula>
    </cfRule>
  </conditionalFormatting>
  <conditionalFormatting sqref="G28">
    <cfRule type="expression" priority="112" dxfId="48" stopIfTrue="1">
      <formula>$B$26="混合"</formula>
    </cfRule>
    <cfRule type="expression" priority="505" dxfId="161" stopIfTrue="1">
      <formula>AND(G27&gt;0,G28="")</formula>
    </cfRule>
  </conditionalFormatting>
  <conditionalFormatting sqref="I28">
    <cfRule type="expression" priority="108" dxfId="48" stopIfTrue="1">
      <formula>$B$26="混合"</formula>
    </cfRule>
    <cfRule type="expression" priority="504" dxfId="161" stopIfTrue="1">
      <formula>AND(I27&gt;0,I28="")</formula>
    </cfRule>
  </conditionalFormatting>
  <conditionalFormatting sqref="F25">
    <cfRule type="expression" priority="127" dxfId="51" stopIfTrue="1">
      <formula>$B$26="混合"</formula>
    </cfRule>
    <cfRule type="expression" priority="502" dxfId="48" stopIfTrue="1">
      <formula>NOT(ISERROR(SEARCH("男",$B26)))</formula>
    </cfRule>
    <cfRule type="expression" priority="503" dxfId="51" stopIfTrue="1">
      <formula>NOT(ISERROR(SEARCH("女",$B26)))</formula>
    </cfRule>
  </conditionalFormatting>
  <conditionalFormatting sqref="F26">
    <cfRule type="expression" priority="125" dxfId="51" stopIfTrue="1">
      <formula>$B$26="混合"</formula>
    </cfRule>
    <cfRule type="expression" priority="500" dxfId="48" stopIfTrue="1">
      <formula>NOT(ISERROR(SEARCH("男",$B26)))</formula>
    </cfRule>
    <cfRule type="expression" priority="501" dxfId="51" stopIfTrue="1">
      <formula>NOT(ISERROR(SEARCH("女",$B26)))</formula>
    </cfRule>
  </conditionalFormatting>
  <conditionalFormatting sqref="F27">
    <cfRule type="expression" priority="115" dxfId="48" stopIfTrue="1">
      <formula>$B$26="混合"</formula>
    </cfRule>
    <cfRule type="expression" priority="498" dxfId="48" stopIfTrue="1">
      <formula>NOT(ISERROR(SEARCH("男",$B26)))</formula>
    </cfRule>
    <cfRule type="expression" priority="499" dxfId="51" stopIfTrue="1">
      <formula>NOT(ISERROR(SEARCH("女",$B26)))</formula>
    </cfRule>
  </conditionalFormatting>
  <conditionalFormatting sqref="F28">
    <cfRule type="expression" priority="113" dxfId="48" stopIfTrue="1">
      <formula>$B$26="混合"</formula>
    </cfRule>
    <cfRule type="expression" priority="496" dxfId="48" stopIfTrue="1">
      <formula>NOT(ISERROR(SEARCH("男",$B26)))</formula>
    </cfRule>
    <cfRule type="expression" priority="497" dxfId="51" stopIfTrue="1">
      <formula>NOT(ISERROR(SEARCH("女",$B26)))</formula>
    </cfRule>
  </conditionalFormatting>
  <conditionalFormatting sqref="H25">
    <cfRule type="expression" priority="123" dxfId="51" stopIfTrue="1">
      <formula>$B$26="混合"</formula>
    </cfRule>
    <cfRule type="expression" priority="494" dxfId="48" stopIfTrue="1">
      <formula>NOT(ISERROR(SEARCH("男",$B26)))</formula>
    </cfRule>
    <cfRule type="expression" priority="495" dxfId="51" stopIfTrue="1">
      <formula>NOT(ISERROR(SEARCH("女",$B26)))</formula>
    </cfRule>
  </conditionalFormatting>
  <conditionalFormatting sqref="H26">
    <cfRule type="expression" priority="121" dxfId="51" stopIfTrue="1">
      <formula>$B$26="混合"</formula>
    </cfRule>
    <cfRule type="expression" priority="492" dxfId="48" stopIfTrue="1">
      <formula>NOT(ISERROR(SEARCH("男",$B26)))</formula>
    </cfRule>
    <cfRule type="expression" priority="493" dxfId="51" stopIfTrue="1">
      <formula>NOT(ISERROR(SEARCH("女",$B26)))</formula>
    </cfRule>
  </conditionalFormatting>
  <conditionalFormatting sqref="H27">
    <cfRule type="expression" priority="111" dxfId="48" stopIfTrue="1">
      <formula>$B$26="混合"</formula>
    </cfRule>
    <cfRule type="expression" priority="490" dxfId="48" stopIfTrue="1">
      <formula>NOT(ISERROR(SEARCH("男",$B26)))</formula>
    </cfRule>
    <cfRule type="expression" priority="491" dxfId="51" stopIfTrue="1">
      <formula>NOT(ISERROR(SEARCH("女",$B26)))</formula>
    </cfRule>
  </conditionalFormatting>
  <conditionalFormatting sqref="H28">
    <cfRule type="expression" priority="109" dxfId="48" stopIfTrue="1">
      <formula>$B$26="混合"</formula>
    </cfRule>
    <cfRule type="expression" priority="488" dxfId="48" stopIfTrue="1">
      <formula>NOT(ISERROR(SEARCH("男",$B26)))</formula>
    </cfRule>
    <cfRule type="expression" priority="489" dxfId="51" stopIfTrue="1">
      <formula>NOT(ISERROR(SEARCH("女",$B26)))</formula>
    </cfRule>
  </conditionalFormatting>
  <conditionalFormatting sqref="D30">
    <cfRule type="expression" priority="363" dxfId="51" stopIfTrue="1">
      <formula>$B$31="混合"</formula>
    </cfRule>
    <cfRule type="expression" priority="486" dxfId="48" stopIfTrue="1">
      <formula>NOT(ISERROR(SEARCH("男",$B31)))</formula>
    </cfRule>
    <cfRule type="expression" priority="487" dxfId="51" stopIfTrue="1">
      <formula>NOT(ISERROR(SEARCH("女",$B31)))</formula>
    </cfRule>
  </conditionalFormatting>
  <conditionalFormatting sqref="D31">
    <cfRule type="expression" priority="361" dxfId="51" stopIfTrue="1">
      <formula>$B$31="混合"</formula>
    </cfRule>
    <cfRule type="expression" priority="484" dxfId="48" stopIfTrue="1">
      <formula>NOT(ISERROR(SEARCH("男",$B31)))</formula>
    </cfRule>
    <cfRule type="expression" priority="485" dxfId="51" stopIfTrue="1">
      <formula>NOT(ISERROR(SEARCH("女",$B31)))</formula>
    </cfRule>
  </conditionalFormatting>
  <conditionalFormatting sqref="D32">
    <cfRule type="expression" priority="333" dxfId="48" stopIfTrue="1">
      <formula>$B$31="混合"</formula>
    </cfRule>
    <cfRule type="expression" priority="482" dxfId="48" stopIfTrue="1">
      <formula>NOT(ISERROR(SEARCH("男",$B31)))</formula>
    </cfRule>
    <cfRule type="expression" priority="483" dxfId="51" stopIfTrue="1">
      <formula>NOT(ISERROR(SEARCH("女",$B31)))</formula>
    </cfRule>
  </conditionalFormatting>
  <conditionalFormatting sqref="D33">
    <cfRule type="expression" priority="331" dxfId="48" stopIfTrue="1">
      <formula>$B$31="混合"</formula>
    </cfRule>
    <cfRule type="expression" priority="480" dxfId="48" stopIfTrue="1">
      <formula>NOT(ISERROR(SEARCH("男",$B31)))</formula>
    </cfRule>
    <cfRule type="expression" priority="481" dxfId="51" stopIfTrue="1">
      <formula>NOT(ISERROR(SEARCH("女",$B31)))</formula>
    </cfRule>
  </conditionalFormatting>
  <conditionalFormatting sqref="E30">
    <cfRule type="expression" priority="478" dxfId="48" stopIfTrue="1">
      <formula>NOT(ISERROR(SEARCH("男",$B31)))</formula>
    </cfRule>
    <cfRule type="expression" priority="479" dxfId="51" stopIfTrue="1">
      <formula>NOT(ISERROR(SEARCH("女",$B31)))</formula>
    </cfRule>
  </conditionalFormatting>
  <conditionalFormatting sqref="E31">
    <cfRule type="expression" priority="476" dxfId="48" stopIfTrue="1">
      <formula>NOT(ISERROR(SEARCH("男",$B31)))</formula>
    </cfRule>
    <cfRule type="expression" priority="477" dxfId="51" stopIfTrue="1">
      <formula>NOT(ISERROR(SEARCH("女",$B31)))</formula>
    </cfRule>
  </conditionalFormatting>
  <conditionalFormatting sqref="E32">
    <cfRule type="expression" priority="474" dxfId="48" stopIfTrue="1">
      <formula>NOT(ISERROR(SEARCH("男",$B31)))</formula>
    </cfRule>
    <cfRule type="expression" priority="475" dxfId="51" stopIfTrue="1">
      <formula>NOT(ISERROR(SEARCH("女",$B31)))</formula>
    </cfRule>
  </conditionalFormatting>
  <conditionalFormatting sqref="E33">
    <cfRule type="expression" priority="472" dxfId="48" stopIfTrue="1">
      <formula>NOT(ISERROR(SEARCH("男",$B31)))</formula>
    </cfRule>
    <cfRule type="expression" priority="473" dxfId="51" stopIfTrue="1">
      <formula>NOT(ISERROR(SEARCH("女",$B31)))</formula>
    </cfRule>
  </conditionalFormatting>
  <conditionalFormatting sqref="E31">
    <cfRule type="expression" priority="360" dxfId="51" stopIfTrue="1">
      <formula>$B$31="混合"</formula>
    </cfRule>
    <cfRule type="expression" priority="471" dxfId="161" stopIfTrue="1">
      <formula>AND(E31="",E30&gt;0)</formula>
    </cfRule>
  </conditionalFormatting>
  <conditionalFormatting sqref="E33">
    <cfRule type="expression" priority="330" dxfId="48" stopIfTrue="1">
      <formula>$B$31="混合"</formula>
    </cfRule>
    <cfRule type="expression" priority="468" dxfId="161" stopIfTrue="1">
      <formula>AND(E32&gt;0,E33="")</formula>
    </cfRule>
  </conditionalFormatting>
  <conditionalFormatting sqref="B36">
    <cfRule type="expression" priority="448" dxfId="51" stopIfTrue="1">
      <formula>NOT(ISERROR(SEARCH("女",$B36)))</formula>
    </cfRule>
    <cfRule type="expression" priority="449" dxfId="48" stopIfTrue="1">
      <formula>NOT(ISERROR(SEARCH("男",$B36)))</formula>
    </cfRule>
  </conditionalFormatting>
  <conditionalFormatting sqref="C36">
    <cfRule type="expression" priority="444" dxfId="48" stopIfTrue="1">
      <formula>NOT(ISERROR(SEARCH("男",$B36)))</formula>
    </cfRule>
    <cfRule type="expression" priority="445" dxfId="51" stopIfTrue="1">
      <formula>NOT(ISERROR(SEARCH("女",$B36)))</formula>
    </cfRule>
  </conditionalFormatting>
  <conditionalFormatting sqref="C38">
    <cfRule type="expression" priority="446" dxfId="48" stopIfTrue="1">
      <formula>NOT(ISERROR(SEARCH("男",$B36)))</formula>
    </cfRule>
    <cfRule type="expression" priority="447" dxfId="51" stopIfTrue="1">
      <formula>NOT(ISERROR(SEARCH("女",$B36)))</formula>
    </cfRule>
  </conditionalFormatting>
  <conditionalFormatting sqref="B36">
    <cfRule type="expression" priority="443" dxfId="161" stopIfTrue="1">
      <formula>AND(B36="",E35&gt;0)</formula>
    </cfRule>
  </conditionalFormatting>
  <conditionalFormatting sqref="B38">
    <cfRule type="expression" priority="440" dxfId="161" stopIfTrue="1">
      <formula>AND(B31=B36,E30&gt;0,E35&gt;0,B38=0)</formula>
    </cfRule>
    <cfRule type="expression" priority="441" dxfId="51" stopIfTrue="1">
      <formula>NOT(ISERROR(SEARCH("女",$B36)))</formula>
    </cfRule>
    <cfRule type="expression" priority="442" dxfId="48" stopIfTrue="1">
      <formula>NOT(ISERROR(SEARCH("男",$B36)))</formula>
    </cfRule>
  </conditionalFormatting>
  <conditionalFormatting sqref="D35">
    <cfRule type="expression" priority="303" dxfId="51" stopIfTrue="1">
      <formula>$B$31="混合"</formula>
    </cfRule>
    <cfRule type="expression" priority="400" dxfId="48" stopIfTrue="1">
      <formula>NOT(ISERROR(SEARCH("男",$B36)))</formula>
    </cfRule>
    <cfRule type="expression" priority="401" dxfId="51" stopIfTrue="1">
      <formula>NOT(ISERROR(SEARCH("女",$B36)))</formula>
    </cfRule>
  </conditionalFormatting>
  <conditionalFormatting sqref="D37">
    <cfRule type="expression" priority="269" dxfId="48" stopIfTrue="1">
      <formula>$B$31="混合"</formula>
    </cfRule>
    <cfRule type="expression" priority="396" dxfId="48" stopIfTrue="1">
      <formula>NOT(ISERROR(SEARCH("男",$B36)))</formula>
    </cfRule>
    <cfRule type="expression" priority="397" dxfId="51" stopIfTrue="1">
      <formula>NOT(ISERROR(SEARCH("女",$B36)))</formula>
    </cfRule>
  </conditionalFormatting>
  <conditionalFormatting sqref="E36">
    <cfRule type="expression" priority="390" dxfId="48" stopIfTrue="1">
      <formula>NOT(ISERROR(SEARCH("男",$B36)))</formula>
    </cfRule>
    <cfRule type="expression" priority="391" dxfId="51" stopIfTrue="1">
      <formula>NOT(ISERROR(SEARCH("女",$B36)))</formula>
    </cfRule>
  </conditionalFormatting>
  <conditionalFormatting sqref="E36">
    <cfRule type="expression" priority="296" dxfId="51" stopIfTrue="1">
      <formula>$B$31="混合"</formula>
    </cfRule>
    <cfRule type="expression" priority="385" dxfId="161" stopIfTrue="1">
      <formula>AND(E36="",E35&gt;0)</formula>
    </cfRule>
  </conditionalFormatting>
  <conditionalFormatting sqref="E30">
    <cfRule type="expression" priority="362" dxfId="51" stopIfTrue="1">
      <formula>$B$31="混合"</formula>
    </cfRule>
  </conditionalFormatting>
  <conditionalFormatting sqref="F30">
    <cfRule type="expression" priority="350" dxfId="51" stopIfTrue="1">
      <formula>$B$31="混合"</formula>
    </cfRule>
    <cfRule type="expression" priority="358" dxfId="48" stopIfTrue="1">
      <formula>NOT(ISERROR(SEARCH("男",$B31)))</formula>
    </cfRule>
    <cfRule type="expression" priority="359" dxfId="51" stopIfTrue="1">
      <formula>NOT(ISERROR(SEARCH("女",$B31)))</formula>
    </cfRule>
  </conditionalFormatting>
  <conditionalFormatting sqref="F31">
    <cfRule type="expression" priority="348" dxfId="51" stopIfTrue="1">
      <formula>$B$31="混合"</formula>
    </cfRule>
    <cfRule type="expression" priority="356" dxfId="48" stopIfTrue="1">
      <formula>NOT(ISERROR(SEARCH("男",$B31)))</formula>
    </cfRule>
    <cfRule type="expression" priority="357" dxfId="51" stopIfTrue="1">
      <formula>NOT(ISERROR(SEARCH("女",$B31)))</formula>
    </cfRule>
  </conditionalFormatting>
  <conditionalFormatting sqref="G30">
    <cfRule type="expression" priority="354" dxfId="48" stopIfTrue="1">
      <formula>NOT(ISERROR(SEARCH("男",$B31)))</formula>
    </cfRule>
    <cfRule type="expression" priority="355" dxfId="51" stopIfTrue="1">
      <formula>NOT(ISERROR(SEARCH("女",$B31)))</formula>
    </cfRule>
  </conditionalFormatting>
  <conditionalFormatting sqref="G31">
    <cfRule type="expression" priority="352" dxfId="48" stopIfTrue="1">
      <formula>NOT(ISERROR(SEARCH("男",$B31)))</formula>
    </cfRule>
    <cfRule type="expression" priority="353" dxfId="51" stopIfTrue="1">
      <formula>NOT(ISERROR(SEARCH("女",$B31)))</formula>
    </cfRule>
  </conditionalFormatting>
  <conditionalFormatting sqref="G31">
    <cfRule type="expression" priority="347" dxfId="51" stopIfTrue="1">
      <formula>$B$31="混合"</formula>
    </cfRule>
    <cfRule type="expression" priority="351" dxfId="161" stopIfTrue="1">
      <formula>AND(G31="",G30&gt;0)</formula>
    </cfRule>
  </conditionalFormatting>
  <conditionalFormatting sqref="G30">
    <cfRule type="expression" priority="349" dxfId="51" stopIfTrue="1">
      <formula>$B$31="混合"</formula>
    </cfRule>
  </conditionalFormatting>
  <conditionalFormatting sqref="H30">
    <cfRule type="expression" priority="337" dxfId="51" stopIfTrue="1">
      <formula>$B$31="混合"</formula>
    </cfRule>
    <cfRule type="expression" priority="345" dxfId="48" stopIfTrue="1">
      <formula>NOT(ISERROR(SEARCH("男",$B31)))</formula>
    </cfRule>
    <cfRule type="expression" priority="346" dxfId="51" stopIfTrue="1">
      <formula>NOT(ISERROR(SEARCH("女",$B31)))</formula>
    </cfRule>
  </conditionalFormatting>
  <conditionalFormatting sqref="H31">
    <cfRule type="expression" priority="335" dxfId="51" stopIfTrue="1">
      <formula>$B$31="混合"</formula>
    </cfRule>
    <cfRule type="expression" priority="343" dxfId="48" stopIfTrue="1">
      <formula>NOT(ISERROR(SEARCH("男",$B31)))</formula>
    </cfRule>
    <cfRule type="expression" priority="344" dxfId="51" stopIfTrue="1">
      <formula>NOT(ISERROR(SEARCH("女",$B31)))</formula>
    </cfRule>
  </conditionalFormatting>
  <conditionalFormatting sqref="I30">
    <cfRule type="expression" priority="341" dxfId="48" stopIfTrue="1">
      <formula>NOT(ISERROR(SEARCH("男",$B31)))</formula>
    </cfRule>
    <cfRule type="expression" priority="342" dxfId="51" stopIfTrue="1">
      <formula>NOT(ISERROR(SEARCH("女",$B31)))</formula>
    </cfRule>
  </conditionalFormatting>
  <conditionalFormatting sqref="I31">
    <cfRule type="expression" priority="339" dxfId="48" stopIfTrue="1">
      <formula>NOT(ISERROR(SEARCH("男",$B31)))</formula>
    </cfRule>
    <cfRule type="expression" priority="340" dxfId="51" stopIfTrue="1">
      <formula>NOT(ISERROR(SEARCH("女",$B31)))</formula>
    </cfRule>
  </conditionalFormatting>
  <conditionalFormatting sqref="I31">
    <cfRule type="expression" priority="334" dxfId="51" stopIfTrue="1">
      <formula>$B$31="混合"</formula>
    </cfRule>
    <cfRule type="expression" priority="338" dxfId="161" stopIfTrue="1">
      <formula>AND(I31="",I30&gt;0)</formula>
    </cfRule>
  </conditionalFormatting>
  <conditionalFormatting sqref="I30">
    <cfRule type="expression" priority="336" dxfId="51" stopIfTrue="1">
      <formula>$B$31="混合"</formula>
    </cfRule>
  </conditionalFormatting>
  <conditionalFormatting sqref="E32">
    <cfRule type="expression" priority="332" dxfId="48" stopIfTrue="1">
      <formula>$B$31="混合"</formula>
    </cfRule>
  </conditionalFormatting>
  <conditionalFormatting sqref="F32">
    <cfRule type="expression" priority="320" dxfId="48" stopIfTrue="1">
      <formula>$B$31="混合"</formula>
    </cfRule>
    <cfRule type="expression" priority="328" dxfId="48" stopIfTrue="1">
      <formula>NOT(ISERROR(SEARCH("男",$B31)))</formula>
    </cfRule>
    <cfRule type="expression" priority="329" dxfId="51" stopIfTrue="1">
      <formula>NOT(ISERROR(SEARCH("女",$B31)))</formula>
    </cfRule>
  </conditionalFormatting>
  <conditionalFormatting sqref="F33">
    <cfRule type="expression" priority="318" dxfId="48" stopIfTrue="1">
      <formula>$B$31="混合"</formula>
    </cfRule>
    <cfRule type="expression" priority="326" dxfId="48" stopIfTrue="1">
      <formula>NOT(ISERROR(SEARCH("男",$B31)))</formula>
    </cfRule>
    <cfRule type="expression" priority="327" dxfId="51" stopIfTrue="1">
      <formula>NOT(ISERROR(SEARCH("女",$B31)))</formula>
    </cfRule>
  </conditionalFormatting>
  <conditionalFormatting sqref="G32">
    <cfRule type="expression" priority="324" dxfId="48" stopIfTrue="1">
      <formula>NOT(ISERROR(SEARCH("男",$B31)))</formula>
    </cfRule>
    <cfRule type="expression" priority="325" dxfId="51" stopIfTrue="1">
      <formula>NOT(ISERROR(SEARCH("女",$B31)))</formula>
    </cfRule>
  </conditionalFormatting>
  <conditionalFormatting sqref="G33">
    <cfRule type="expression" priority="322" dxfId="48" stopIfTrue="1">
      <formula>NOT(ISERROR(SEARCH("男",$B31)))</formula>
    </cfRule>
    <cfRule type="expression" priority="323" dxfId="51" stopIfTrue="1">
      <formula>NOT(ISERROR(SEARCH("女",$B31)))</formula>
    </cfRule>
  </conditionalFormatting>
  <conditionalFormatting sqref="G33">
    <cfRule type="expression" priority="317" dxfId="48" stopIfTrue="1">
      <formula>$B$31="混合"</formula>
    </cfRule>
    <cfRule type="expression" priority="321" dxfId="161" stopIfTrue="1">
      <formula>AND(G32&gt;0,G33="")</formula>
    </cfRule>
  </conditionalFormatting>
  <conditionalFormatting sqref="G32">
    <cfRule type="expression" priority="319" dxfId="48" stopIfTrue="1">
      <formula>$B$31="混合"</formula>
    </cfRule>
  </conditionalFormatting>
  <conditionalFormatting sqref="H32">
    <cfRule type="expression" priority="307" dxfId="48" stopIfTrue="1">
      <formula>$B$31="混合"</formula>
    </cfRule>
    <cfRule type="expression" priority="315" dxfId="48" stopIfTrue="1">
      <formula>NOT(ISERROR(SEARCH("男",$B31)))</formula>
    </cfRule>
    <cfRule type="expression" priority="316" dxfId="51" stopIfTrue="1">
      <formula>NOT(ISERROR(SEARCH("女",$B31)))</formula>
    </cfRule>
  </conditionalFormatting>
  <conditionalFormatting sqref="H33">
    <cfRule type="expression" priority="305" dxfId="48" stopIfTrue="1">
      <formula>$B$31="混合"</formula>
    </cfRule>
    <cfRule type="expression" priority="313" dxfId="48" stopIfTrue="1">
      <formula>NOT(ISERROR(SEARCH("男",$B31)))</formula>
    </cfRule>
    <cfRule type="expression" priority="314" dxfId="51" stopIfTrue="1">
      <formula>NOT(ISERROR(SEARCH("女",$B31)))</formula>
    </cfRule>
  </conditionalFormatting>
  <conditionalFormatting sqref="I32">
    <cfRule type="expression" priority="311" dxfId="48" stopIfTrue="1">
      <formula>NOT(ISERROR(SEARCH("男",$B31)))</formula>
    </cfRule>
    <cfRule type="expression" priority="312" dxfId="51" stopIfTrue="1">
      <formula>NOT(ISERROR(SEARCH("女",$B31)))</formula>
    </cfRule>
  </conditionalFormatting>
  <conditionalFormatting sqref="I33">
    <cfRule type="expression" priority="309" dxfId="48" stopIfTrue="1">
      <formula>NOT(ISERROR(SEARCH("男",$B31)))</formula>
    </cfRule>
    <cfRule type="expression" priority="310" dxfId="51" stopIfTrue="1">
      <formula>NOT(ISERROR(SEARCH("女",$B31)))</formula>
    </cfRule>
  </conditionalFormatting>
  <conditionalFormatting sqref="I33">
    <cfRule type="expression" priority="304" dxfId="48" stopIfTrue="1">
      <formula>$B$31="混合"</formula>
    </cfRule>
    <cfRule type="expression" priority="308" dxfId="161" stopIfTrue="1">
      <formula>AND(I32&gt;0,I33="")</formula>
    </cfRule>
  </conditionalFormatting>
  <conditionalFormatting sqref="I32">
    <cfRule type="expression" priority="306" dxfId="48" stopIfTrue="1">
      <formula>$B$31="混合"</formula>
    </cfRule>
  </conditionalFormatting>
  <conditionalFormatting sqref="E35">
    <cfRule type="expression" priority="300" dxfId="51" stopIfTrue="1">
      <formula>$B$31="混合"</formula>
    </cfRule>
    <cfRule type="expression" priority="301" dxfId="48" stopIfTrue="1">
      <formula>NOT(ISERROR(SEARCH("男",$B36)))</formula>
    </cfRule>
    <cfRule type="expression" priority="302" dxfId="51" stopIfTrue="1">
      <formula>NOT(ISERROR(SEARCH("女",$B36)))</formula>
    </cfRule>
  </conditionalFormatting>
  <conditionalFormatting sqref="D36">
    <cfRule type="expression" priority="297" dxfId="51" stopIfTrue="1">
      <formula>$B$31="混合"</formula>
    </cfRule>
    <cfRule type="expression" priority="298" dxfId="48" stopIfTrue="1">
      <formula>NOT(ISERROR(SEARCH("男",$B37)))</formula>
    </cfRule>
    <cfRule type="expression" priority="299" dxfId="51" stopIfTrue="1">
      <formula>NOT(ISERROR(SEARCH("女",$B37)))</formula>
    </cfRule>
  </conditionalFormatting>
  <conditionalFormatting sqref="F35">
    <cfRule type="expression" priority="290" dxfId="51" stopIfTrue="1">
      <formula>$B$31="混合"</formula>
    </cfRule>
    <cfRule type="expression" priority="294" dxfId="48" stopIfTrue="1">
      <formula>NOT(ISERROR(SEARCH("男",$B36)))</formula>
    </cfRule>
    <cfRule type="expression" priority="295" dxfId="51" stopIfTrue="1">
      <formula>NOT(ISERROR(SEARCH("女",$B36)))</formula>
    </cfRule>
  </conditionalFormatting>
  <conditionalFormatting sqref="G36">
    <cfRule type="expression" priority="292" dxfId="48" stopIfTrue="1">
      <formula>NOT(ISERROR(SEARCH("男",$B36)))</formula>
    </cfRule>
    <cfRule type="expression" priority="293" dxfId="51" stopIfTrue="1">
      <formula>NOT(ISERROR(SEARCH("女",$B36)))</formula>
    </cfRule>
  </conditionalFormatting>
  <conditionalFormatting sqref="G36">
    <cfRule type="expression" priority="283" dxfId="51" stopIfTrue="1">
      <formula>$B$31="混合"</formula>
    </cfRule>
    <cfRule type="expression" priority="291" dxfId="161" stopIfTrue="1">
      <formula>AND(G36="",G35&gt;0)</formula>
    </cfRule>
  </conditionalFormatting>
  <conditionalFormatting sqref="G35">
    <cfRule type="expression" priority="287" dxfId="51" stopIfTrue="1">
      <formula>$B$31="混合"</formula>
    </cfRule>
    <cfRule type="expression" priority="288" dxfId="48" stopIfTrue="1">
      <formula>NOT(ISERROR(SEARCH("男",$B36)))</formula>
    </cfRule>
    <cfRule type="expression" priority="289" dxfId="51" stopIfTrue="1">
      <formula>NOT(ISERROR(SEARCH("女",$B36)))</formula>
    </cfRule>
  </conditionalFormatting>
  <conditionalFormatting sqref="F36">
    <cfRule type="expression" priority="284" dxfId="51" stopIfTrue="1">
      <formula>$B$31="混合"</formula>
    </cfRule>
    <cfRule type="expression" priority="285" dxfId="48" stopIfTrue="1">
      <formula>NOT(ISERROR(SEARCH("男",$B37)))</formula>
    </cfRule>
    <cfRule type="expression" priority="286" dxfId="51" stopIfTrue="1">
      <formula>NOT(ISERROR(SEARCH("女",$B37)))</formula>
    </cfRule>
  </conditionalFormatting>
  <conditionalFormatting sqref="H35">
    <cfRule type="expression" priority="277" dxfId="51" stopIfTrue="1">
      <formula>$B$31="混合"</formula>
    </cfRule>
    <cfRule type="expression" priority="281" dxfId="48" stopIfTrue="1">
      <formula>NOT(ISERROR(SEARCH("男",$B36)))</formula>
    </cfRule>
    <cfRule type="expression" priority="282" dxfId="51" stopIfTrue="1">
      <formula>NOT(ISERROR(SEARCH("女",$B36)))</formula>
    </cfRule>
  </conditionalFormatting>
  <conditionalFormatting sqref="I36">
    <cfRule type="expression" priority="279" dxfId="48" stopIfTrue="1">
      <formula>NOT(ISERROR(SEARCH("男",$B36)))</formula>
    </cfRule>
    <cfRule type="expression" priority="280" dxfId="51" stopIfTrue="1">
      <formula>NOT(ISERROR(SEARCH("女",$B36)))</formula>
    </cfRule>
  </conditionalFormatting>
  <conditionalFormatting sqref="I36">
    <cfRule type="expression" priority="270" dxfId="51" stopIfTrue="1">
      <formula>$B$31="混合"</formula>
    </cfRule>
    <cfRule type="expression" priority="278" dxfId="161" stopIfTrue="1">
      <formula>AND(I36="",I35&gt;0)</formula>
    </cfRule>
  </conditionalFormatting>
  <conditionalFormatting sqref="I35">
    <cfRule type="expression" priority="274" dxfId="51" stopIfTrue="1">
      <formula>$B$31="混合"</formula>
    </cfRule>
    <cfRule type="expression" priority="275" dxfId="48" stopIfTrue="1">
      <formula>NOT(ISERROR(SEARCH("男",$B36)))</formula>
    </cfRule>
    <cfRule type="expression" priority="276" dxfId="51" stopIfTrue="1">
      <formula>NOT(ISERROR(SEARCH("女",$B36)))</formula>
    </cfRule>
  </conditionalFormatting>
  <conditionalFormatting sqref="H36">
    <cfRule type="expression" priority="271" dxfId="51" stopIfTrue="1">
      <formula>$B$31="混合"</formula>
    </cfRule>
    <cfRule type="expression" priority="272" dxfId="48" stopIfTrue="1">
      <formula>NOT(ISERROR(SEARCH("男",$B37)))</formula>
    </cfRule>
    <cfRule type="expression" priority="273" dxfId="51" stopIfTrue="1">
      <formula>NOT(ISERROR(SEARCH("女",$B37)))</formula>
    </cfRule>
  </conditionalFormatting>
  <conditionalFormatting sqref="E37">
    <cfRule type="expression" priority="266" dxfId="48" stopIfTrue="1">
      <formula>$B$31="混合"</formula>
    </cfRule>
    <cfRule type="expression" priority="267" dxfId="48" stopIfTrue="1">
      <formula>NOT(ISERROR(SEARCH("男",$B36)))</formula>
    </cfRule>
    <cfRule type="expression" priority="268" dxfId="51" stopIfTrue="1">
      <formula>NOT(ISERROR(SEARCH("女",$B36)))</formula>
    </cfRule>
  </conditionalFormatting>
  <conditionalFormatting sqref="D38">
    <cfRule type="expression" priority="263" dxfId="48" stopIfTrue="1">
      <formula>$B$31="混合"</formula>
    </cfRule>
    <cfRule type="expression" priority="264" dxfId="48" stopIfTrue="1">
      <formula>NOT(ISERROR(SEARCH("男",$B37)))</formula>
    </cfRule>
    <cfRule type="expression" priority="265" dxfId="51" stopIfTrue="1">
      <formula>NOT(ISERROR(SEARCH("女",$B37)))</formula>
    </cfRule>
  </conditionalFormatting>
  <conditionalFormatting sqref="E38">
    <cfRule type="expression" priority="260" dxfId="48" stopIfTrue="1">
      <formula>$B$31="混合"</formula>
    </cfRule>
    <cfRule type="expression" priority="261" dxfId="48" stopIfTrue="1">
      <formula>NOT(ISERROR(SEARCH("男",$B37)))</formula>
    </cfRule>
    <cfRule type="expression" priority="262" dxfId="51" stopIfTrue="1">
      <formula>NOT(ISERROR(SEARCH("女",$B37)))</formula>
    </cfRule>
  </conditionalFormatting>
  <conditionalFormatting sqref="F37">
    <cfRule type="expression" priority="257" dxfId="48" stopIfTrue="1">
      <formula>$B$31="混合"</formula>
    </cfRule>
    <cfRule type="expression" priority="258" dxfId="48" stopIfTrue="1">
      <formula>NOT(ISERROR(SEARCH("男",$B36)))</formula>
    </cfRule>
    <cfRule type="expression" priority="259" dxfId="51" stopIfTrue="1">
      <formula>NOT(ISERROR(SEARCH("女",$B36)))</formula>
    </cfRule>
  </conditionalFormatting>
  <conditionalFormatting sqref="G37">
    <cfRule type="expression" priority="254" dxfId="48" stopIfTrue="1">
      <formula>$B$31="混合"</formula>
    </cfRule>
    <cfRule type="expression" priority="255" dxfId="48" stopIfTrue="1">
      <formula>NOT(ISERROR(SEARCH("男",$B36)))</formula>
    </cfRule>
    <cfRule type="expression" priority="256" dxfId="51" stopIfTrue="1">
      <formula>NOT(ISERROR(SEARCH("女",$B36)))</formula>
    </cfRule>
  </conditionalFormatting>
  <conditionalFormatting sqref="F38">
    <cfRule type="expression" priority="251" dxfId="48" stopIfTrue="1">
      <formula>$B$31="混合"</formula>
    </cfRule>
    <cfRule type="expression" priority="252" dxfId="48" stopIfTrue="1">
      <formula>NOT(ISERROR(SEARCH("男",$B37)))</formula>
    </cfRule>
    <cfRule type="expression" priority="253" dxfId="51" stopIfTrue="1">
      <formula>NOT(ISERROR(SEARCH("女",$B37)))</formula>
    </cfRule>
  </conditionalFormatting>
  <conditionalFormatting sqref="G38">
    <cfRule type="expression" priority="248" dxfId="48" stopIfTrue="1">
      <formula>$B$31="混合"</formula>
    </cfRule>
    <cfRule type="expression" priority="249" dxfId="48" stopIfTrue="1">
      <formula>NOT(ISERROR(SEARCH("男",$B37)))</formula>
    </cfRule>
    <cfRule type="expression" priority="250" dxfId="51" stopIfTrue="1">
      <formula>NOT(ISERROR(SEARCH("女",$B37)))</formula>
    </cfRule>
  </conditionalFormatting>
  <conditionalFormatting sqref="H37">
    <cfRule type="expression" priority="245" dxfId="48" stopIfTrue="1">
      <formula>$B$31="混合"</formula>
    </cfRule>
    <cfRule type="expression" priority="246" dxfId="48" stopIfTrue="1">
      <formula>NOT(ISERROR(SEARCH("男",$B36)))</formula>
    </cfRule>
    <cfRule type="expression" priority="247" dxfId="51" stopIfTrue="1">
      <formula>NOT(ISERROR(SEARCH("女",$B36)))</formula>
    </cfRule>
  </conditionalFormatting>
  <conditionalFormatting sqref="I37">
    <cfRule type="expression" priority="242" dxfId="48" stopIfTrue="1">
      <formula>$B$31="混合"</formula>
    </cfRule>
    <cfRule type="expression" priority="243" dxfId="48" stopIfTrue="1">
      <formula>NOT(ISERROR(SEARCH("男",$B36)))</formula>
    </cfRule>
    <cfRule type="expression" priority="244" dxfId="51" stopIfTrue="1">
      <formula>NOT(ISERROR(SEARCH("女",$B36)))</formula>
    </cfRule>
  </conditionalFormatting>
  <conditionalFormatting sqref="H38">
    <cfRule type="expression" priority="239" dxfId="48" stopIfTrue="1">
      <formula>$B$31="混合"</formula>
    </cfRule>
    <cfRule type="expression" priority="240" dxfId="48" stopIfTrue="1">
      <formula>NOT(ISERROR(SEARCH("男",$B37)))</formula>
    </cfRule>
    <cfRule type="expression" priority="241" dxfId="51" stopIfTrue="1">
      <formula>NOT(ISERROR(SEARCH("女",$B37)))</formula>
    </cfRule>
  </conditionalFormatting>
  <conditionalFormatting sqref="I38">
    <cfRule type="expression" priority="236" dxfId="48" stopIfTrue="1">
      <formula>$B$31="混合"</formula>
    </cfRule>
    <cfRule type="expression" priority="237" dxfId="48" stopIfTrue="1">
      <formula>NOT(ISERROR(SEARCH("男",$B37)))</formula>
    </cfRule>
    <cfRule type="expression" priority="238" dxfId="51" stopIfTrue="1">
      <formula>NOT(ISERROR(SEARCH("女",$B37)))</formula>
    </cfRule>
  </conditionalFormatting>
  <conditionalFormatting sqref="D10">
    <cfRule type="expression" priority="235" dxfId="51" stopIfTrue="1">
      <formula>$B$11="混合"</formula>
    </cfRule>
  </conditionalFormatting>
  <conditionalFormatting sqref="E10">
    <cfRule type="expression" priority="234" dxfId="51" stopIfTrue="1">
      <formula>$B$11="混合"</formula>
    </cfRule>
  </conditionalFormatting>
  <conditionalFormatting sqref="D11">
    <cfRule type="expression" priority="231" dxfId="51" stopIfTrue="1">
      <formula>NOT(ISERROR(SEARCH("女",$B11)))</formula>
    </cfRule>
    <cfRule type="expression" priority="232" dxfId="48" stopIfTrue="1">
      <formula>NOT(ISERROR(SEARCH("男",$B11)))</formula>
    </cfRule>
  </conditionalFormatting>
  <conditionalFormatting sqref="D11">
    <cfRule type="expression" priority="233" dxfId="51" stopIfTrue="1">
      <formula>$B$11="混合"</formula>
    </cfRule>
  </conditionalFormatting>
  <conditionalFormatting sqref="E11">
    <cfRule type="expression" priority="229" dxfId="48" stopIfTrue="1">
      <formula>NOT(ISERROR(SEARCH("男",$B11)))</formula>
    </cfRule>
    <cfRule type="expression" priority="230" dxfId="51" stopIfTrue="1">
      <formula>NOT(ISERROR(SEARCH("女",$B11)))</formula>
    </cfRule>
  </conditionalFormatting>
  <conditionalFormatting sqref="E11">
    <cfRule type="expression" priority="228" dxfId="51" stopIfTrue="1">
      <formula>$B$11="混合"</formula>
    </cfRule>
  </conditionalFormatting>
  <conditionalFormatting sqref="F10:G10">
    <cfRule type="expression" priority="226" dxfId="48" stopIfTrue="1">
      <formula>NOT(ISERROR(SEARCH("男",$B11)))</formula>
    </cfRule>
    <cfRule type="expression" priority="227" dxfId="51" stopIfTrue="1">
      <formula>NOT(ISERROR(SEARCH("女",$B11)))</formula>
    </cfRule>
  </conditionalFormatting>
  <conditionalFormatting sqref="F10">
    <cfRule type="expression" priority="225" dxfId="51" stopIfTrue="1">
      <formula>$B$11="混合"</formula>
    </cfRule>
  </conditionalFormatting>
  <conditionalFormatting sqref="G10">
    <cfRule type="expression" priority="224" dxfId="51" stopIfTrue="1">
      <formula>$B$11="混合"</formula>
    </cfRule>
  </conditionalFormatting>
  <conditionalFormatting sqref="F11">
    <cfRule type="expression" priority="222" dxfId="48" stopIfTrue="1">
      <formula>NOT(ISERROR(SEARCH("男",$B11)))</formula>
    </cfRule>
    <cfRule type="expression" priority="223" dxfId="51" stopIfTrue="1">
      <formula>NOT(ISERROR(SEARCH("女",$B11)))</formula>
    </cfRule>
  </conditionalFormatting>
  <conditionalFormatting sqref="F11">
    <cfRule type="expression" priority="221" dxfId="51" stopIfTrue="1">
      <formula>$B$11="混合"</formula>
    </cfRule>
  </conditionalFormatting>
  <conditionalFormatting sqref="G11">
    <cfRule type="expression" priority="219" dxfId="48" stopIfTrue="1">
      <formula>NOT(ISERROR(SEARCH("男",$B11)))</formula>
    </cfRule>
    <cfRule type="expression" priority="220" dxfId="51" stopIfTrue="1">
      <formula>NOT(ISERROR(SEARCH("女",$B11)))</formula>
    </cfRule>
  </conditionalFormatting>
  <conditionalFormatting sqref="G11">
    <cfRule type="expression" priority="218" dxfId="51" stopIfTrue="1">
      <formula>$B$11="混合"</formula>
    </cfRule>
  </conditionalFormatting>
  <conditionalFormatting sqref="H10:I10">
    <cfRule type="expression" priority="216" dxfId="48" stopIfTrue="1">
      <formula>NOT(ISERROR(SEARCH("男",$B11)))</formula>
    </cfRule>
    <cfRule type="expression" priority="217" dxfId="51" stopIfTrue="1">
      <formula>NOT(ISERROR(SEARCH("女",$B11)))</formula>
    </cfRule>
  </conditionalFormatting>
  <conditionalFormatting sqref="H10">
    <cfRule type="expression" priority="215" dxfId="51" stopIfTrue="1">
      <formula>$B$11="混合"</formula>
    </cfRule>
  </conditionalFormatting>
  <conditionalFormatting sqref="I10">
    <cfRule type="expression" priority="214" dxfId="51" stopIfTrue="1">
      <formula>$B$11="混合"</formula>
    </cfRule>
  </conditionalFormatting>
  <conditionalFormatting sqref="H11">
    <cfRule type="expression" priority="212" dxfId="48" stopIfTrue="1">
      <formula>NOT(ISERROR(SEARCH("男",$B11)))</formula>
    </cfRule>
    <cfRule type="expression" priority="213" dxfId="51" stopIfTrue="1">
      <formula>NOT(ISERROR(SEARCH("女",$B11)))</formula>
    </cfRule>
  </conditionalFormatting>
  <conditionalFormatting sqref="H11">
    <cfRule type="expression" priority="211" dxfId="51" stopIfTrue="1">
      <formula>$B$11="混合"</formula>
    </cfRule>
  </conditionalFormatting>
  <conditionalFormatting sqref="I11">
    <cfRule type="expression" priority="209" dxfId="48" stopIfTrue="1">
      <formula>NOT(ISERROR(SEARCH("男",$B11)))</formula>
    </cfRule>
    <cfRule type="expression" priority="210" dxfId="51" stopIfTrue="1">
      <formula>NOT(ISERROR(SEARCH("女",$B11)))</formula>
    </cfRule>
  </conditionalFormatting>
  <conditionalFormatting sqref="I11">
    <cfRule type="expression" priority="208" dxfId="51" stopIfTrue="1">
      <formula>$B$11="混合"</formula>
    </cfRule>
  </conditionalFormatting>
  <conditionalFormatting sqref="D12">
    <cfRule type="expression" priority="207" dxfId="48" stopIfTrue="1">
      <formula>$B$11="混合"</formula>
    </cfRule>
  </conditionalFormatting>
  <conditionalFormatting sqref="E12">
    <cfRule type="expression" priority="206" dxfId="48" stopIfTrue="1">
      <formula>$B$11="混合"</formula>
    </cfRule>
  </conditionalFormatting>
  <conditionalFormatting sqref="D13">
    <cfRule type="expression" priority="204" dxfId="48" stopIfTrue="1">
      <formula>NOT(ISERROR(SEARCH("男",$B11)))</formula>
    </cfRule>
    <cfRule type="expression" priority="205" dxfId="51" stopIfTrue="1">
      <formula>NOT(ISERROR(SEARCH("女",$B11)))</formula>
    </cfRule>
  </conditionalFormatting>
  <conditionalFormatting sqref="D13">
    <cfRule type="expression" priority="203" dxfId="48" stopIfTrue="1">
      <formula>$B$11="混合"</formula>
    </cfRule>
  </conditionalFormatting>
  <conditionalFormatting sqref="E13">
    <cfRule type="expression" priority="201" dxfId="48" stopIfTrue="1">
      <formula>NOT(ISERROR(SEARCH("男",$B11)))</formula>
    </cfRule>
    <cfRule type="expression" priority="202" dxfId="51" stopIfTrue="1">
      <formula>NOT(ISERROR(SEARCH("女",$B11)))</formula>
    </cfRule>
  </conditionalFormatting>
  <conditionalFormatting sqref="E13">
    <cfRule type="expression" priority="200" dxfId="48" stopIfTrue="1">
      <formula>$B$11="混合"</formula>
    </cfRule>
  </conditionalFormatting>
  <conditionalFormatting sqref="F12:G12">
    <cfRule type="expression" priority="198" dxfId="48" stopIfTrue="1">
      <formula>NOT(ISERROR(SEARCH("男",$B11)))</formula>
    </cfRule>
    <cfRule type="expression" priority="199" dxfId="51" stopIfTrue="1">
      <formula>NOT(ISERROR(SEARCH("女",$B11)))</formula>
    </cfRule>
  </conditionalFormatting>
  <conditionalFormatting sqref="F12">
    <cfRule type="expression" priority="197" dxfId="48" stopIfTrue="1">
      <formula>$B$11="混合"</formula>
    </cfRule>
  </conditionalFormatting>
  <conditionalFormatting sqref="G12">
    <cfRule type="expression" priority="196" dxfId="48" stopIfTrue="1">
      <formula>$B$11="混合"</formula>
    </cfRule>
  </conditionalFormatting>
  <conditionalFormatting sqref="F13">
    <cfRule type="expression" priority="194" dxfId="48" stopIfTrue="1">
      <formula>NOT(ISERROR(SEARCH("男",$B11)))</formula>
    </cfRule>
    <cfRule type="expression" priority="195" dxfId="51" stopIfTrue="1">
      <formula>NOT(ISERROR(SEARCH("女",$B11)))</formula>
    </cfRule>
  </conditionalFormatting>
  <conditionalFormatting sqref="F13">
    <cfRule type="expression" priority="193" dxfId="48" stopIfTrue="1">
      <formula>$B$11="混合"</formula>
    </cfRule>
  </conditionalFormatting>
  <conditionalFormatting sqref="G13">
    <cfRule type="expression" priority="191" dxfId="48" stopIfTrue="1">
      <formula>NOT(ISERROR(SEARCH("男",$B11)))</formula>
    </cfRule>
    <cfRule type="expression" priority="192" dxfId="51" stopIfTrue="1">
      <formula>NOT(ISERROR(SEARCH("女",$B11)))</formula>
    </cfRule>
  </conditionalFormatting>
  <conditionalFormatting sqref="G13">
    <cfRule type="expression" priority="190" dxfId="48" stopIfTrue="1">
      <formula>$B$11="混合"</formula>
    </cfRule>
  </conditionalFormatting>
  <conditionalFormatting sqref="H12:I12">
    <cfRule type="expression" priority="188" dxfId="48" stopIfTrue="1">
      <formula>NOT(ISERROR(SEARCH("男",$B11)))</formula>
    </cfRule>
    <cfRule type="expression" priority="189" dxfId="51" stopIfTrue="1">
      <formula>NOT(ISERROR(SEARCH("女",$B11)))</formula>
    </cfRule>
  </conditionalFormatting>
  <conditionalFormatting sqref="H12">
    <cfRule type="expression" priority="187" dxfId="48" stopIfTrue="1">
      <formula>$B$11="混合"</formula>
    </cfRule>
  </conditionalFormatting>
  <conditionalFormatting sqref="I12">
    <cfRule type="expression" priority="186" dxfId="48" stopIfTrue="1">
      <formula>$B$11="混合"</formula>
    </cfRule>
  </conditionalFormatting>
  <conditionalFormatting sqref="H13">
    <cfRule type="expression" priority="184" dxfId="48" stopIfTrue="1">
      <formula>NOT(ISERROR(SEARCH("男",$B11)))</formula>
    </cfRule>
    <cfRule type="expression" priority="185" dxfId="51" stopIfTrue="1">
      <formula>NOT(ISERROR(SEARCH("女",$B11)))</formula>
    </cfRule>
  </conditionalFormatting>
  <conditionalFormatting sqref="H13">
    <cfRule type="expression" priority="183" dxfId="48" stopIfTrue="1">
      <formula>$B$11="混合"</formula>
    </cfRule>
  </conditionalFormatting>
  <conditionalFormatting sqref="I13">
    <cfRule type="expression" priority="181" dxfId="48" stopIfTrue="1">
      <formula>NOT(ISERROR(SEARCH("男",$B11)))</formula>
    </cfRule>
    <cfRule type="expression" priority="182" dxfId="51" stopIfTrue="1">
      <formula>NOT(ISERROR(SEARCH("女",$B11)))</formula>
    </cfRule>
  </conditionalFormatting>
  <conditionalFormatting sqref="I13">
    <cfRule type="expression" priority="180" dxfId="48" stopIfTrue="1">
      <formula>$B$11="混合"</formula>
    </cfRule>
  </conditionalFormatting>
  <conditionalFormatting sqref="E15">
    <cfRule type="expression" priority="178" dxfId="51" stopIfTrue="1">
      <formula>$B$16="混合"</formula>
    </cfRule>
  </conditionalFormatting>
  <conditionalFormatting sqref="G15">
    <cfRule type="expression" priority="174" dxfId="51" stopIfTrue="1">
      <formula>$B$16="混合"</formula>
    </cfRule>
  </conditionalFormatting>
  <conditionalFormatting sqref="I15">
    <cfRule type="expression" priority="170" dxfId="51" stopIfTrue="1">
      <formula>$B$16="混合"</formula>
    </cfRule>
  </conditionalFormatting>
  <conditionalFormatting sqref="E17">
    <cfRule type="expression" priority="166" dxfId="48" stopIfTrue="1">
      <formula>$B$16="混合"</formula>
    </cfRule>
  </conditionalFormatting>
  <conditionalFormatting sqref="G17">
    <cfRule type="expression" priority="162" dxfId="48" stopIfTrue="1">
      <formula>$B$16="混合"</formula>
    </cfRule>
  </conditionalFormatting>
  <conditionalFormatting sqref="I17">
    <cfRule type="expression" priority="158" dxfId="48" stopIfTrue="1">
      <formula>$B$16="混合"</formula>
    </cfRule>
  </conditionalFormatting>
  <conditionalFormatting sqref="E20">
    <cfRule type="expression" priority="154" dxfId="51" stopIfTrue="1">
      <formula>$B$21="混合"</formula>
    </cfRule>
  </conditionalFormatting>
  <conditionalFormatting sqref="G20">
    <cfRule type="expression" priority="152" dxfId="51" stopIfTrue="1">
      <formula>$B$21="混合"</formula>
    </cfRule>
  </conditionalFormatting>
  <conditionalFormatting sqref="I20">
    <cfRule type="expression" priority="146" dxfId="51" stopIfTrue="1">
      <formula>$B$21="混合"</formula>
    </cfRule>
  </conditionalFormatting>
  <conditionalFormatting sqref="E22">
    <cfRule type="expression" priority="142" dxfId="48" stopIfTrue="1">
      <formula>$B$21="混合"</formula>
    </cfRule>
  </conditionalFormatting>
  <conditionalFormatting sqref="G22">
    <cfRule type="expression" priority="138" dxfId="48" stopIfTrue="1">
      <formula>$B$21="混合"</formula>
    </cfRule>
  </conditionalFormatting>
  <conditionalFormatting sqref="I22">
    <cfRule type="expression" priority="134" dxfId="48" stopIfTrue="1">
      <formula>$B$21="混合"</formula>
    </cfRule>
  </conditionalFormatting>
  <conditionalFormatting sqref="E25">
    <cfRule type="expression" priority="130" dxfId="51" stopIfTrue="1">
      <formula>$B$26="混合"</formula>
    </cfRule>
  </conditionalFormatting>
  <conditionalFormatting sqref="G25">
    <cfRule type="expression" priority="126" dxfId="51" stopIfTrue="1">
      <formula>$B$26="混合"</formula>
    </cfRule>
  </conditionalFormatting>
  <conditionalFormatting sqref="I25">
    <cfRule type="expression" priority="122" dxfId="51" stopIfTrue="1">
      <formula>$B$26="混合"</formula>
    </cfRule>
  </conditionalFormatting>
  <conditionalFormatting sqref="E27">
    <cfRule type="expression" priority="118" dxfId="48" stopIfTrue="1">
      <formula>$B$26="混合"</formula>
    </cfRule>
  </conditionalFormatting>
  <conditionalFormatting sqref="G27">
    <cfRule type="expression" priority="114" dxfId="48" stopIfTrue="1">
      <formula>$B$26="混合"</formula>
    </cfRule>
  </conditionalFormatting>
  <conditionalFormatting sqref="I27">
    <cfRule type="expression" priority="110" dxfId="48" stopIfTrue="1">
      <formula>$B$26="混合"</formula>
    </cfRule>
  </conditionalFormatting>
  <conditionalFormatting sqref="K13:O13">
    <cfRule type="cellIs" priority="47" dxfId="865" operator="equal" stopIfTrue="1">
      <formula>"ﾅﾝﾊﾞｰｶｰﾄﾞ確認下さい"</formula>
    </cfRule>
  </conditionalFormatting>
  <conditionalFormatting sqref="K11:O11">
    <cfRule type="cellIs" priority="49" dxfId="865" operator="equal" stopIfTrue="1">
      <formula>"ﾅﾝﾊﾞｰｶｰﾄﾞ確認下さい"</formula>
    </cfRule>
  </conditionalFormatting>
  <conditionalFormatting sqref="K10">
    <cfRule type="cellIs" priority="48" dxfId="866" operator="notEqual" stopIfTrue="1">
      <formula>1</formula>
    </cfRule>
  </conditionalFormatting>
  <conditionalFormatting sqref="M10">
    <cfRule type="cellIs" priority="45" dxfId="866" operator="notEqual" stopIfTrue="1">
      <formula>1</formula>
    </cfRule>
  </conditionalFormatting>
  <conditionalFormatting sqref="O10">
    <cfRule type="cellIs" priority="44" dxfId="866" operator="notEqual" stopIfTrue="1">
      <formula>1</formula>
    </cfRule>
  </conditionalFormatting>
  <conditionalFormatting sqref="K12">
    <cfRule type="cellIs" priority="43" dxfId="866" operator="notEqual" stopIfTrue="1">
      <formula>1</formula>
    </cfRule>
  </conditionalFormatting>
  <conditionalFormatting sqref="M12">
    <cfRule type="cellIs" priority="42" dxfId="866" operator="notEqual" stopIfTrue="1">
      <formula>1</formula>
    </cfRule>
  </conditionalFormatting>
  <conditionalFormatting sqref="O12">
    <cfRule type="cellIs" priority="41" dxfId="866" operator="notEqual" stopIfTrue="1">
      <formula>1</formula>
    </cfRule>
  </conditionalFormatting>
  <conditionalFormatting sqref="K18:O18">
    <cfRule type="cellIs" priority="38" dxfId="865" operator="equal" stopIfTrue="1">
      <formula>"ﾅﾝﾊﾞｰｶｰﾄﾞ確認下さい"</formula>
    </cfRule>
  </conditionalFormatting>
  <conditionalFormatting sqref="K16:O16">
    <cfRule type="cellIs" priority="40" dxfId="865" operator="equal" stopIfTrue="1">
      <formula>"ﾅﾝﾊﾞｰｶｰﾄﾞ確認下さい"</formula>
    </cfRule>
  </conditionalFormatting>
  <conditionalFormatting sqref="K15">
    <cfRule type="cellIs" priority="39" dxfId="866" operator="notEqual" stopIfTrue="1">
      <formula>1</formula>
    </cfRule>
  </conditionalFormatting>
  <conditionalFormatting sqref="M15">
    <cfRule type="cellIs" priority="37" dxfId="866" operator="notEqual" stopIfTrue="1">
      <formula>1</formula>
    </cfRule>
  </conditionalFormatting>
  <conditionalFormatting sqref="O15">
    <cfRule type="cellIs" priority="36" dxfId="866" operator="notEqual" stopIfTrue="1">
      <formula>1</formula>
    </cfRule>
  </conditionalFormatting>
  <conditionalFormatting sqref="K17">
    <cfRule type="cellIs" priority="35" dxfId="866" operator="notEqual" stopIfTrue="1">
      <formula>1</formula>
    </cfRule>
  </conditionalFormatting>
  <conditionalFormatting sqref="M17">
    <cfRule type="cellIs" priority="34" dxfId="866" operator="notEqual" stopIfTrue="1">
      <formula>1</formula>
    </cfRule>
  </conditionalFormatting>
  <conditionalFormatting sqref="O17">
    <cfRule type="cellIs" priority="33" dxfId="866" operator="notEqual" stopIfTrue="1">
      <formula>1</formula>
    </cfRule>
  </conditionalFormatting>
  <conditionalFormatting sqref="K23:O23">
    <cfRule type="cellIs" priority="30" dxfId="865" operator="equal" stopIfTrue="1">
      <formula>"ﾅﾝﾊﾞｰｶｰﾄﾞ確認下さい"</formula>
    </cfRule>
  </conditionalFormatting>
  <conditionalFormatting sqref="K21:O21">
    <cfRule type="cellIs" priority="32" dxfId="865" operator="equal" stopIfTrue="1">
      <formula>"ﾅﾝﾊﾞｰｶｰﾄﾞ確認下さい"</formula>
    </cfRule>
  </conditionalFormatting>
  <conditionalFormatting sqref="K20">
    <cfRule type="cellIs" priority="31" dxfId="866" operator="notEqual" stopIfTrue="1">
      <formula>1</formula>
    </cfRule>
  </conditionalFormatting>
  <conditionalFormatting sqref="M20">
    <cfRule type="cellIs" priority="29" dxfId="866" operator="notEqual" stopIfTrue="1">
      <formula>1</formula>
    </cfRule>
  </conditionalFormatting>
  <conditionalFormatting sqref="O20">
    <cfRule type="cellIs" priority="28" dxfId="866" operator="notEqual" stopIfTrue="1">
      <formula>1</formula>
    </cfRule>
  </conditionalFormatting>
  <conditionalFormatting sqref="K22">
    <cfRule type="cellIs" priority="27" dxfId="866" operator="notEqual" stopIfTrue="1">
      <formula>1</formula>
    </cfRule>
  </conditionalFormatting>
  <conditionalFormatting sqref="M22">
    <cfRule type="cellIs" priority="26" dxfId="866" operator="notEqual" stopIfTrue="1">
      <formula>1</formula>
    </cfRule>
  </conditionalFormatting>
  <conditionalFormatting sqref="O22">
    <cfRule type="cellIs" priority="25" dxfId="866" operator="notEqual" stopIfTrue="1">
      <formula>1</formula>
    </cfRule>
  </conditionalFormatting>
  <conditionalFormatting sqref="K28:O28">
    <cfRule type="cellIs" priority="22" dxfId="865" operator="equal" stopIfTrue="1">
      <formula>"ﾅﾝﾊﾞｰｶｰﾄﾞ確認下さい"</formula>
    </cfRule>
  </conditionalFormatting>
  <conditionalFormatting sqref="K26:O26">
    <cfRule type="cellIs" priority="24" dxfId="865" operator="equal" stopIfTrue="1">
      <formula>"ﾅﾝﾊﾞｰｶｰﾄﾞ確認下さい"</formula>
    </cfRule>
  </conditionalFormatting>
  <conditionalFormatting sqref="K25">
    <cfRule type="cellIs" priority="23" dxfId="866" operator="notEqual" stopIfTrue="1">
      <formula>1</formula>
    </cfRule>
  </conditionalFormatting>
  <conditionalFormatting sqref="M25">
    <cfRule type="cellIs" priority="21" dxfId="866" operator="notEqual" stopIfTrue="1">
      <formula>1</formula>
    </cfRule>
  </conditionalFormatting>
  <conditionalFormatting sqref="O25">
    <cfRule type="cellIs" priority="20" dxfId="866" operator="notEqual" stopIfTrue="1">
      <formula>1</formula>
    </cfRule>
  </conditionalFormatting>
  <conditionalFormatting sqref="K27">
    <cfRule type="cellIs" priority="19" dxfId="866" operator="notEqual" stopIfTrue="1">
      <formula>1</formula>
    </cfRule>
  </conditionalFormatting>
  <conditionalFormatting sqref="M27">
    <cfRule type="cellIs" priority="18" dxfId="866" operator="notEqual" stopIfTrue="1">
      <formula>1</formula>
    </cfRule>
  </conditionalFormatting>
  <conditionalFormatting sqref="O27">
    <cfRule type="cellIs" priority="17" dxfId="866" operator="notEqual" stopIfTrue="1">
      <formula>1</formula>
    </cfRule>
  </conditionalFormatting>
  <conditionalFormatting sqref="K33:O33">
    <cfRule type="cellIs" priority="14" dxfId="865" operator="equal" stopIfTrue="1">
      <formula>"ﾅﾝﾊﾞｰｶｰﾄﾞ確認下さい"</formula>
    </cfRule>
  </conditionalFormatting>
  <conditionalFormatting sqref="K31:O31">
    <cfRule type="cellIs" priority="16" dxfId="865" operator="equal" stopIfTrue="1">
      <formula>"ﾅﾝﾊﾞｰｶｰﾄﾞ確認下さい"</formula>
    </cfRule>
  </conditionalFormatting>
  <conditionalFormatting sqref="K30">
    <cfRule type="cellIs" priority="15" dxfId="866" operator="notEqual" stopIfTrue="1">
      <formula>1</formula>
    </cfRule>
  </conditionalFormatting>
  <conditionalFormatting sqref="M30">
    <cfRule type="cellIs" priority="13" dxfId="866" operator="notEqual" stopIfTrue="1">
      <formula>1</formula>
    </cfRule>
  </conditionalFormatting>
  <conditionalFormatting sqref="O30">
    <cfRule type="cellIs" priority="12" dxfId="866" operator="notEqual" stopIfTrue="1">
      <formula>1</formula>
    </cfRule>
  </conditionalFormatting>
  <conditionalFormatting sqref="K32">
    <cfRule type="cellIs" priority="11" dxfId="866" operator="notEqual" stopIfTrue="1">
      <formula>1</formula>
    </cfRule>
  </conditionalFormatting>
  <conditionalFormatting sqref="M32">
    <cfRule type="cellIs" priority="10" dxfId="866" operator="notEqual" stopIfTrue="1">
      <formula>1</formula>
    </cfRule>
  </conditionalFormatting>
  <conditionalFormatting sqref="O32">
    <cfRule type="cellIs" priority="9" dxfId="866" operator="notEqual" stopIfTrue="1">
      <formula>1</formula>
    </cfRule>
  </conditionalFormatting>
  <conditionalFormatting sqref="K38:O38">
    <cfRule type="cellIs" priority="6" dxfId="865" operator="equal" stopIfTrue="1">
      <formula>"ﾅﾝﾊﾞｰｶｰﾄﾞ確認下さい"</formula>
    </cfRule>
  </conditionalFormatting>
  <conditionalFormatting sqref="K36:O36">
    <cfRule type="cellIs" priority="8" dxfId="865" operator="equal" stopIfTrue="1">
      <formula>"ﾅﾝﾊﾞｰｶｰﾄﾞ確認下さい"</formula>
    </cfRule>
  </conditionalFormatting>
  <conditionalFormatting sqref="K35">
    <cfRule type="cellIs" priority="7" dxfId="866" operator="notEqual" stopIfTrue="1">
      <formula>1</formula>
    </cfRule>
  </conditionalFormatting>
  <conditionalFormatting sqref="M35">
    <cfRule type="cellIs" priority="5" dxfId="866" operator="notEqual" stopIfTrue="1">
      <formula>1</formula>
    </cfRule>
  </conditionalFormatting>
  <conditionalFormatting sqref="O35">
    <cfRule type="cellIs" priority="4" dxfId="866" operator="notEqual" stopIfTrue="1">
      <formula>1</formula>
    </cfRule>
  </conditionalFormatting>
  <conditionalFormatting sqref="K37">
    <cfRule type="cellIs" priority="3" dxfId="866" operator="notEqual" stopIfTrue="1">
      <formula>1</formula>
    </cfRule>
  </conditionalFormatting>
  <conditionalFormatting sqref="M37">
    <cfRule type="cellIs" priority="2" dxfId="866" operator="notEqual" stopIfTrue="1">
      <formula>1</formula>
    </cfRule>
  </conditionalFormatting>
  <conditionalFormatting sqref="O37">
    <cfRule type="cellIs" priority="1" dxfId="866" operator="notEqual" stopIfTrue="1">
      <formula>1</formula>
    </cfRule>
  </conditionalFormatting>
  <dataValidations count="13">
    <dataValidation showInputMessage="1" showErrorMessage="1" imeMode="halfKatakana" sqref="E11 E21 E16 I16 G18 E18 G16 G46 G51 G56 G61 G66 I21 G23 E23 G13 I11 E13 G11 G21 E26 E31 E41 E46 E51 E56 E61 E66 I26 I31 I41 I46 I51 I56 I61 I66 G28 G33 G43 G48 G53 G58 G63 G68 E28 E33 E43 E48 E53 E58 E63 E68 G26 G31 G41 E36 I36 G38 E38 G36"/>
    <dataValidation type="whole" allowBlank="1" showInputMessage="1" showErrorMessage="1" sqref="C13 C28 C23 C18 C33 C68 C43 C48 C53 C58 C63 C38">
      <formula1>1111</formula1>
      <formula2>999999</formula2>
    </dataValidation>
    <dataValidation type="list" allowBlank="1" showInputMessage="1" showErrorMessage="1" sqref="B11 B16 B26 B21 B31 B66 B41 B46 B51 B56 B61 B36">
      <formula1>リレークラス</formula1>
    </dataValidation>
    <dataValidation allowBlank="1" showInputMessage="1" showErrorMessage="1" imeMode="hiragana" sqref="E10 G10 I10 E12 G12 I12 E15 G15 I15 E17 G17 I17 I42 I47 I52 I57 I62 I67 E20 G20 I20 E22 G22 I22 E25 E30 E40 E45 E50 E55 E60 E65 G25 G30 G40 G45 G50 G55 G60 G65 I25 I30 I40 I45 I50 I55 I60 I65 E27 E32 E42 E47 E52 E57 E62 E67 G27 G32 G42 G47 G52 G57 G62 G67 I27 I32 E35 G35 I35 E37 G37 I37"/>
    <dataValidation type="list" allowBlank="1" showInputMessage="1" showErrorMessage="1" sqref="B13 B68 B63 B58 B53 B48 B43 B28 B33 B18 B23 B38">
      <formula1>$S$22:$W$22</formula1>
    </dataValidation>
    <dataValidation allowBlank="1" showInputMessage="1" showErrorMessage="1" imeMode="disabled" sqref="F19:F20 F10 H10 F12 H12 F14:F15 H14:H15 F17 H64:H65 F22 H19:H20 H24:H25 H29:H30 H34:H35 F39:F40 F42 F44:F45 F47 F49:F50 F52 F54:F55 F57 F59:F60 F62 F64:F65 F67 F69 H17 H67 H69 F34:F35 F27 F32 H27 H32 H39:H40 H42 H44:H45 H47 H49:H50 H52 H54:H55 H57 H59:H60 H62 H22 F24:F25 F29:F30 D34:D35 D39:D70 D10 D12 D14:D15 D17 D19:D20 D22 D24:D25 D27 D29:D30 D32 F37 H37 D37"/>
    <dataValidation type="list" allowBlank="1" showInputMessage="1" showErrorMessage="1" imeMode="disabled" sqref="F68 H66 H41 F66 H63 H46 H58 H61 H70 H68 H43 H51 H48 H56 H53 F43 F41 F48 F46 F53 F51 F58 F56 F63 F61 F70">
      <formula1>$S$20:$X$20</formula1>
    </dataValidation>
    <dataValidation type="list" allowBlank="1" showInputMessage="1" showErrorMessage="1" imeMode="disabled" sqref="D31 D36 D11 D16 D21 D26">
      <formula1>IF(B31="混合",$V$20,$S$20:$X$20)</formula1>
    </dataValidation>
    <dataValidation type="list" allowBlank="1" showInputMessage="1" showErrorMessage="1" imeMode="disabled" sqref="F31 F36 F11 F16 F21 F26">
      <formula1>IF(B31="混合",$V$20,$S$20:$X$20)</formula1>
    </dataValidation>
    <dataValidation type="list" allowBlank="1" showInputMessage="1" showErrorMessage="1" imeMode="disabled" sqref="H31 H36 H11 H16 H21 H26">
      <formula1>IF(B31="混合",$V$20,$S$20:$X$20)</formula1>
    </dataValidation>
    <dataValidation type="list" allowBlank="1" showInputMessage="1" showErrorMessage="1" imeMode="disabled" sqref="D33 D38 D13 D18 D23 D28">
      <formula1>IF(B31="混合",$V$20,$S$20:$X$20)</formula1>
    </dataValidation>
    <dataValidation type="list" allowBlank="1" showInputMessage="1" showErrorMessage="1" imeMode="disabled" sqref="F33 F38 F13 F18 F23 F28">
      <formula1>IF(B31="混合",$V$20,$S$20:$X$20)</formula1>
    </dataValidation>
    <dataValidation type="list" allowBlank="1" showInputMessage="1" showErrorMessage="1" imeMode="disabled" sqref="H33 H38 H13 H18 H23 H28">
      <formula1>IF(B31="混合",$V$20,$S$20:$X$20)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00B050"/>
  </sheetPr>
  <dimension ref="A1:C70"/>
  <sheetViews>
    <sheetView zoomScalePageLayoutView="0" workbookViewId="0" topLeftCell="A1">
      <selection activeCell="C27" sqref="C27"/>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3" t="s">
        <v>9</v>
      </c>
      <c r="B1" s="4" t="s">
        <v>10</v>
      </c>
      <c r="C1" s="5" t="s">
        <v>11</v>
      </c>
    </row>
    <row r="2" spans="1:3" ht="13.5">
      <c r="A2" s="6" t="s">
        <v>235</v>
      </c>
      <c r="B2" s="7" t="s">
        <v>237</v>
      </c>
      <c r="C2" s="7" t="s">
        <v>236</v>
      </c>
    </row>
    <row r="3" spans="1:3" ht="13.5">
      <c r="A3" s="6" t="s">
        <v>88</v>
      </c>
      <c r="B3" s="7" t="s">
        <v>238</v>
      </c>
      <c r="C3" s="7" t="s">
        <v>89</v>
      </c>
    </row>
    <row r="4" spans="1:3" ht="13.5">
      <c r="A4" s="6" t="s">
        <v>81</v>
      </c>
      <c r="B4" s="7" t="s">
        <v>239</v>
      </c>
      <c r="C4" s="7" t="s">
        <v>90</v>
      </c>
    </row>
    <row r="5" spans="1:3" ht="13.5">
      <c r="A5" s="17" t="s">
        <v>82</v>
      </c>
      <c r="B5" s="7" t="s">
        <v>240</v>
      </c>
      <c r="C5" s="7" t="s">
        <v>83</v>
      </c>
    </row>
    <row r="6" spans="1:3" ht="13.5">
      <c r="A6" s="8" t="s">
        <v>91</v>
      </c>
      <c r="B6" s="9" t="s">
        <v>92</v>
      </c>
      <c r="C6" s="9" t="s">
        <v>93</v>
      </c>
    </row>
    <row r="7" spans="1:3" ht="13.5">
      <c r="A7" s="10">
        <v>200001</v>
      </c>
      <c r="B7" s="11" t="s">
        <v>94</v>
      </c>
      <c r="C7" s="11" t="s">
        <v>95</v>
      </c>
    </row>
    <row r="8" spans="1:3" ht="13.5">
      <c r="A8" s="10">
        <v>200003</v>
      </c>
      <c r="B8" s="11" t="s">
        <v>96</v>
      </c>
      <c r="C8" s="11" t="s">
        <v>97</v>
      </c>
    </row>
    <row r="9" spans="1:3" ht="13.5">
      <c r="A9" s="10">
        <v>200005</v>
      </c>
      <c r="B9" s="11" t="s">
        <v>98</v>
      </c>
      <c r="C9" s="11" t="s">
        <v>99</v>
      </c>
    </row>
    <row r="10" spans="1:3" ht="13.5">
      <c r="A10" s="10">
        <v>200007</v>
      </c>
      <c r="B10" s="11" t="s">
        <v>100</v>
      </c>
      <c r="C10" s="11" t="s">
        <v>101</v>
      </c>
    </row>
    <row r="11" spans="1:3" ht="13.5">
      <c r="A11" s="10">
        <v>200011</v>
      </c>
      <c r="B11" s="11" t="s">
        <v>102</v>
      </c>
      <c r="C11" s="11" t="s">
        <v>103</v>
      </c>
    </row>
    <row r="12" spans="1:3" ht="13.5">
      <c r="A12" s="10">
        <v>200012</v>
      </c>
      <c r="B12" s="12" t="s">
        <v>104</v>
      </c>
      <c r="C12" s="12" t="s">
        <v>105</v>
      </c>
    </row>
    <row r="13" spans="1:3" ht="13.5">
      <c r="A13" s="13" t="s">
        <v>106</v>
      </c>
      <c r="B13" s="9" t="s">
        <v>107</v>
      </c>
      <c r="C13" s="9" t="s">
        <v>108</v>
      </c>
    </row>
    <row r="14" spans="1:3" ht="13.5">
      <c r="A14" s="10">
        <v>200016</v>
      </c>
      <c r="B14" s="11" t="s">
        <v>109</v>
      </c>
      <c r="C14" s="11" t="s">
        <v>110</v>
      </c>
    </row>
    <row r="15" spans="1:3" ht="13.5">
      <c r="A15" s="14">
        <v>200018</v>
      </c>
      <c r="B15" s="15" t="s">
        <v>111</v>
      </c>
      <c r="C15" s="11" t="s">
        <v>112</v>
      </c>
    </row>
    <row r="16" spans="1:3" ht="13.5">
      <c r="A16" s="10">
        <v>200020</v>
      </c>
      <c r="B16" s="11" t="s">
        <v>113</v>
      </c>
      <c r="C16" s="11" t="s">
        <v>114</v>
      </c>
    </row>
    <row r="17" spans="1:3" ht="13.5">
      <c r="A17" s="10">
        <v>200023</v>
      </c>
      <c r="B17" s="11" t="s">
        <v>115</v>
      </c>
      <c r="C17" s="11" t="s">
        <v>116</v>
      </c>
    </row>
    <row r="18" spans="1:3" ht="13.5">
      <c r="A18" s="10">
        <v>200024</v>
      </c>
      <c r="B18" s="11" t="s">
        <v>117</v>
      </c>
      <c r="C18" s="11" t="s">
        <v>118</v>
      </c>
    </row>
    <row r="19" spans="1:3" ht="13.5">
      <c r="A19" s="14">
        <v>200025</v>
      </c>
      <c r="B19" s="15" t="s">
        <v>119</v>
      </c>
      <c r="C19" s="11" t="s">
        <v>120</v>
      </c>
    </row>
    <row r="20" spans="1:3" ht="13.5">
      <c r="A20" s="10">
        <v>200029</v>
      </c>
      <c r="B20" s="11" t="s">
        <v>121</v>
      </c>
      <c r="C20" s="11" t="s">
        <v>122</v>
      </c>
    </row>
    <row r="21" spans="1:3" ht="13.5">
      <c r="A21" s="10">
        <v>200031</v>
      </c>
      <c r="B21" s="11" t="s">
        <v>123</v>
      </c>
      <c r="C21" s="11" t="s">
        <v>124</v>
      </c>
    </row>
    <row r="22" spans="1:3" ht="13.5">
      <c r="A22" s="10">
        <v>200032</v>
      </c>
      <c r="B22" s="11" t="s">
        <v>125</v>
      </c>
      <c r="C22" s="11" t="s">
        <v>126</v>
      </c>
    </row>
    <row r="23" spans="1:3" ht="13.5">
      <c r="A23" s="10">
        <v>200034</v>
      </c>
      <c r="B23" s="11" t="s">
        <v>127</v>
      </c>
      <c r="C23" s="11" t="s">
        <v>128</v>
      </c>
    </row>
    <row r="24" spans="1:3" ht="13.5">
      <c r="A24" s="10">
        <v>200035</v>
      </c>
      <c r="B24" s="11" t="s">
        <v>129</v>
      </c>
      <c r="C24" s="11" t="s">
        <v>130</v>
      </c>
    </row>
    <row r="25" spans="1:3" ht="13.5">
      <c r="A25" s="14">
        <v>200037</v>
      </c>
      <c r="B25" s="15" t="s">
        <v>131</v>
      </c>
      <c r="C25" s="11" t="s">
        <v>132</v>
      </c>
    </row>
    <row r="26" spans="1:3" ht="13.5">
      <c r="A26" s="10">
        <v>200039</v>
      </c>
      <c r="B26" s="11" t="s">
        <v>133</v>
      </c>
      <c r="C26" s="11" t="s">
        <v>134</v>
      </c>
    </row>
    <row r="27" spans="1:3" ht="13.5">
      <c r="A27" s="10">
        <v>200040</v>
      </c>
      <c r="B27" s="11" t="s">
        <v>135</v>
      </c>
      <c r="C27" s="11" t="s">
        <v>136</v>
      </c>
    </row>
    <row r="28" spans="1:3" ht="13.5">
      <c r="A28" s="10">
        <v>200042</v>
      </c>
      <c r="B28" s="11" t="s">
        <v>137</v>
      </c>
      <c r="C28" s="11" t="s">
        <v>138</v>
      </c>
    </row>
    <row r="29" spans="1:3" ht="13.5">
      <c r="A29" s="10">
        <v>200043</v>
      </c>
      <c r="B29" s="11" t="s">
        <v>12</v>
      </c>
      <c r="C29" s="11" t="s">
        <v>13</v>
      </c>
    </row>
    <row r="30" spans="1:3" ht="13.5">
      <c r="A30" s="10">
        <v>200045</v>
      </c>
      <c r="B30" s="11" t="s">
        <v>14</v>
      </c>
      <c r="C30" s="11" t="s">
        <v>15</v>
      </c>
    </row>
    <row r="31" spans="1:3" ht="13.5">
      <c r="A31" s="10">
        <v>200047</v>
      </c>
      <c r="B31" s="11" t="s">
        <v>16</v>
      </c>
      <c r="C31" s="11" t="s">
        <v>17</v>
      </c>
    </row>
    <row r="32" spans="1:3" ht="13.5">
      <c r="A32" s="10">
        <v>200048</v>
      </c>
      <c r="B32" s="11" t="s">
        <v>84</v>
      </c>
      <c r="C32" s="11" t="s">
        <v>18</v>
      </c>
    </row>
    <row r="33" spans="1:3" ht="13.5">
      <c r="A33" s="10">
        <v>200050</v>
      </c>
      <c r="B33" s="11" t="s">
        <v>19</v>
      </c>
      <c r="C33" s="11" t="s">
        <v>20</v>
      </c>
    </row>
    <row r="34" spans="1:3" ht="13.5">
      <c r="A34" s="14">
        <v>200051</v>
      </c>
      <c r="B34" s="15" t="s">
        <v>21</v>
      </c>
      <c r="C34" s="11" t="s">
        <v>22</v>
      </c>
    </row>
    <row r="35" spans="1:3" ht="13.5">
      <c r="A35" s="10" t="s">
        <v>23</v>
      </c>
      <c r="B35" s="11" t="s">
        <v>24</v>
      </c>
      <c r="C35" s="11" t="s">
        <v>25</v>
      </c>
    </row>
    <row r="36" spans="1:3" ht="13.5">
      <c r="A36" s="10">
        <v>200053</v>
      </c>
      <c r="B36" s="11" t="s">
        <v>26</v>
      </c>
      <c r="C36" s="11" t="s">
        <v>27</v>
      </c>
    </row>
    <row r="37" spans="1:3" ht="13.5">
      <c r="A37" s="10">
        <v>200054</v>
      </c>
      <c r="B37" s="11" t="s">
        <v>28</v>
      </c>
      <c r="C37" s="11" t="s">
        <v>29</v>
      </c>
    </row>
    <row r="38" spans="1:3" ht="13.5">
      <c r="A38" s="10">
        <v>200055</v>
      </c>
      <c r="B38" s="11" t="s">
        <v>30</v>
      </c>
      <c r="C38" s="11" t="s">
        <v>31</v>
      </c>
    </row>
    <row r="39" spans="1:3" ht="13.5">
      <c r="A39" s="10">
        <v>200056</v>
      </c>
      <c r="B39" s="11" t="s">
        <v>32</v>
      </c>
      <c r="C39" s="11" t="s">
        <v>33</v>
      </c>
    </row>
    <row r="40" spans="1:3" ht="13.5">
      <c r="A40" s="10">
        <v>200058</v>
      </c>
      <c r="B40" s="11" t="s">
        <v>34</v>
      </c>
      <c r="C40" s="11" t="s">
        <v>35</v>
      </c>
    </row>
    <row r="41" spans="1:3" ht="13.5">
      <c r="A41" s="10">
        <v>200061</v>
      </c>
      <c r="B41" s="11" t="s">
        <v>36</v>
      </c>
      <c r="C41" s="11" t="s">
        <v>37</v>
      </c>
    </row>
    <row r="42" spans="1:3" ht="13.5">
      <c r="A42" s="10">
        <v>200062</v>
      </c>
      <c r="B42" s="11" t="s">
        <v>38</v>
      </c>
      <c r="C42" s="11" t="s">
        <v>39</v>
      </c>
    </row>
    <row r="43" spans="1:3" ht="13.5">
      <c r="A43" s="10">
        <v>200063</v>
      </c>
      <c r="B43" s="11" t="s">
        <v>40</v>
      </c>
      <c r="C43" s="11" t="s">
        <v>41</v>
      </c>
    </row>
    <row r="44" spans="1:3" ht="13.5">
      <c r="A44" s="10">
        <v>200064</v>
      </c>
      <c r="B44" s="11" t="s">
        <v>42</v>
      </c>
      <c r="C44" s="11" t="s">
        <v>42</v>
      </c>
    </row>
    <row r="45" spans="1:3" ht="13.5">
      <c r="A45" s="10">
        <v>200066</v>
      </c>
      <c r="B45" s="11" t="s">
        <v>43</v>
      </c>
      <c r="C45" s="11" t="s">
        <v>44</v>
      </c>
    </row>
    <row r="46" spans="1:3" ht="13.5">
      <c r="A46" s="10">
        <v>200067</v>
      </c>
      <c r="B46" s="11" t="s">
        <v>45</v>
      </c>
      <c r="C46" s="11" t="s">
        <v>46</v>
      </c>
    </row>
    <row r="47" spans="1:3" ht="13.5">
      <c r="A47" s="10" t="s">
        <v>47</v>
      </c>
      <c r="B47" s="11" t="s">
        <v>48</v>
      </c>
      <c r="C47" s="11" t="s">
        <v>49</v>
      </c>
    </row>
    <row r="48" spans="1:3" ht="13.5">
      <c r="A48" s="13" t="s">
        <v>50</v>
      </c>
      <c r="B48" s="9" t="s">
        <v>51</v>
      </c>
      <c r="C48" s="9" t="s">
        <v>52</v>
      </c>
    </row>
    <row r="49" spans="1:3" ht="13.5">
      <c r="A49" s="10">
        <v>200076</v>
      </c>
      <c r="B49" s="11" t="s">
        <v>53</v>
      </c>
      <c r="C49" s="11" t="s">
        <v>54</v>
      </c>
    </row>
    <row r="50" spans="1:3" ht="13.5">
      <c r="A50" s="10">
        <v>200077</v>
      </c>
      <c r="B50" s="11" t="s">
        <v>55</v>
      </c>
      <c r="C50" s="11" t="s">
        <v>56</v>
      </c>
    </row>
    <row r="51" spans="1:3" ht="13.5">
      <c r="A51" s="10">
        <v>200078</v>
      </c>
      <c r="B51" s="11" t="s">
        <v>57</v>
      </c>
      <c r="C51" s="11" t="s">
        <v>58</v>
      </c>
    </row>
    <row r="52" spans="1:3" ht="13.5">
      <c r="A52" s="14">
        <v>200079</v>
      </c>
      <c r="B52" s="15" t="s">
        <v>59</v>
      </c>
      <c r="C52" s="11" t="s">
        <v>60</v>
      </c>
    </row>
    <row r="53" spans="1:3" ht="13.5">
      <c r="A53" s="13" t="s">
        <v>61</v>
      </c>
      <c r="B53" s="9" t="s">
        <v>62</v>
      </c>
      <c r="C53" s="9" t="s">
        <v>151</v>
      </c>
    </row>
    <row r="54" spans="1:3" ht="13.5">
      <c r="A54" s="10">
        <v>200081</v>
      </c>
      <c r="B54" s="11" t="s">
        <v>152</v>
      </c>
      <c r="C54" s="11" t="s">
        <v>153</v>
      </c>
    </row>
    <row r="55" spans="1:3" ht="13.5">
      <c r="A55" s="10">
        <v>200082</v>
      </c>
      <c r="B55" s="11" t="s">
        <v>154</v>
      </c>
      <c r="C55" s="11" t="s">
        <v>17</v>
      </c>
    </row>
    <row r="56" spans="1:3" ht="13.5">
      <c r="A56" s="10">
        <v>200085</v>
      </c>
      <c r="B56" s="11" t="s">
        <v>155</v>
      </c>
      <c r="C56" s="11" t="s">
        <v>156</v>
      </c>
    </row>
    <row r="57" spans="1:3" ht="13.5">
      <c r="A57" s="10">
        <v>200086</v>
      </c>
      <c r="B57" s="11" t="s">
        <v>157</v>
      </c>
      <c r="C57" s="11" t="s">
        <v>158</v>
      </c>
    </row>
    <row r="58" spans="1:3" ht="13.5">
      <c r="A58" s="10">
        <v>200087</v>
      </c>
      <c r="B58" s="11" t="s">
        <v>159</v>
      </c>
      <c r="C58" s="11" t="s">
        <v>160</v>
      </c>
    </row>
    <row r="59" spans="1:3" ht="13.5">
      <c r="A59" s="14">
        <v>200088</v>
      </c>
      <c r="B59" s="15" t="s">
        <v>161</v>
      </c>
      <c r="C59" s="11" t="s">
        <v>162</v>
      </c>
    </row>
    <row r="60" spans="1:3" ht="13.5">
      <c r="A60" s="14">
        <v>200089</v>
      </c>
      <c r="B60" s="15" t="s">
        <v>161</v>
      </c>
      <c r="C60" s="11" t="s">
        <v>163</v>
      </c>
    </row>
    <row r="61" spans="1:3" ht="13.5">
      <c r="A61" s="10">
        <v>200095</v>
      </c>
      <c r="B61" s="11" t="s">
        <v>164</v>
      </c>
      <c r="C61" s="11" t="s">
        <v>165</v>
      </c>
    </row>
    <row r="62" spans="1:3" ht="13.5">
      <c r="A62" s="10">
        <v>200102</v>
      </c>
      <c r="B62" s="11" t="s">
        <v>166</v>
      </c>
      <c r="C62" s="11" t="s">
        <v>167</v>
      </c>
    </row>
    <row r="63" spans="1:3" ht="13.5">
      <c r="A63" s="10">
        <v>200104</v>
      </c>
      <c r="B63" s="11" t="s">
        <v>168</v>
      </c>
      <c r="C63" s="11" t="s">
        <v>169</v>
      </c>
    </row>
    <row r="64" spans="1:3" ht="13.5">
      <c r="A64" s="10">
        <v>200105</v>
      </c>
      <c r="B64" s="11" t="s">
        <v>170</v>
      </c>
      <c r="C64" s="11" t="s">
        <v>171</v>
      </c>
    </row>
    <row r="65" spans="1:3" ht="13.5">
      <c r="A65" s="16" t="s">
        <v>172</v>
      </c>
      <c r="B65" s="12" t="s">
        <v>173</v>
      </c>
      <c r="C65" s="11" t="s">
        <v>174</v>
      </c>
    </row>
    <row r="66" spans="1:3" ht="13.5">
      <c r="A66" s="10">
        <v>200113</v>
      </c>
      <c r="B66" s="11" t="s">
        <v>175</v>
      </c>
      <c r="C66" s="11" t="s">
        <v>176</v>
      </c>
    </row>
    <row r="67" spans="1:3" ht="13.5">
      <c r="A67" s="10">
        <v>200115</v>
      </c>
      <c r="B67" s="11" t="s">
        <v>177</v>
      </c>
      <c r="C67" s="11" t="s">
        <v>178</v>
      </c>
    </row>
    <row r="68" spans="1:3" ht="13.5">
      <c r="A68" s="10">
        <v>200116</v>
      </c>
      <c r="B68" s="11" t="s">
        <v>179</v>
      </c>
      <c r="C68" s="11" t="s">
        <v>179</v>
      </c>
    </row>
    <row r="69" spans="1:3" ht="13.5">
      <c r="A69" s="10">
        <v>200117</v>
      </c>
      <c r="B69" s="11" t="s">
        <v>180</v>
      </c>
      <c r="C69" s="11" t="s">
        <v>176</v>
      </c>
    </row>
    <row r="70" spans="1:3" ht="13.5">
      <c r="A70" s="13"/>
      <c r="B70" s="9" t="s">
        <v>181</v>
      </c>
      <c r="C70" s="9" t="s">
        <v>182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kf</cp:lastModifiedBy>
  <cp:lastPrinted>2015-12-05T07:19:12Z</cp:lastPrinted>
  <dcterms:created xsi:type="dcterms:W3CDTF">2009-03-04T01:02:54Z</dcterms:created>
  <dcterms:modified xsi:type="dcterms:W3CDTF">2017-04-07T14:25:53Z</dcterms:modified>
  <cp:category/>
  <cp:version/>
  <cp:contentType/>
  <cp:contentStatus/>
</cp:coreProperties>
</file>