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G:\大北陸協\大北陸協\2022年\第57回大北陸上競技選手権大会\"/>
    </mc:Choice>
  </mc:AlternateContent>
  <xr:revisionPtr revIDLastSave="0" documentId="13_ncr:1_{14BCECA6-3482-4F25-91B9-A6609BB0ACAD}" xr6:coauthVersionLast="47" xr6:coauthVersionMax="47" xr10:uidLastSave="{00000000-0000-0000-0000-000000000000}"/>
  <bookViews>
    <workbookView xWindow="324" yWindow="108" windowWidth="22716" windowHeight="12252" activeTab="2" xr2:uid="{00000000-000D-0000-FFFF-FFFF00000000}"/>
  </bookViews>
  <sheets>
    <sheet name="注意事項" sheetId="6" r:id="rId1"/>
    <sheet name="個人種目申込一覧表" sheetId="1" r:id="rId2"/>
    <sheet name="リレー申込票" sheetId="2" r:id="rId3"/>
  </sheets>
  <definedNames>
    <definedName name="_xlnm.Print_Area" localSheetId="2">リレー申込票!$A:$J</definedName>
    <definedName name="_xlnm.Print_Area" localSheetId="1">個人種目申込一覧表!$A:$J</definedName>
    <definedName name="リレークラス">リレー申込票!$S$5:$AC$5</definedName>
    <definedName name="一･高女子">個人種目申込一覧表!$Y$21:$Y$28</definedName>
    <definedName name="一･高男子">個人種目申込一覧表!$X$21:$X$30</definedName>
    <definedName name="小女1_3年">個人種目申込一覧表!#REF!</definedName>
    <definedName name="小女4_6年">個人種目申込一覧表!$AD$21:$AD$25</definedName>
    <definedName name="小男1_3年">個人種目申込一覧表!#REF!</definedName>
    <definedName name="小男4_6年">個人種目申込一覧表!$AB$21:$AB$27</definedName>
    <definedName name="性">個人種目申込一覧表!$X$20:$AC$20</definedName>
    <definedName name="中学女子">個人種目申込一覧表!$AA$21:$AA$32</definedName>
    <definedName name="中学男子">個人種目申込一覧表!$Z$21:$Z$32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36" i="2" l="1"/>
  <c r="R36" i="2"/>
  <c r="S36" i="2" s="1"/>
  <c r="V31" i="2"/>
  <c r="R31" i="2"/>
  <c r="S31" i="2" s="1"/>
  <c r="V26" i="2"/>
  <c r="R26" i="2"/>
  <c r="S26" i="2" s="1"/>
  <c r="V21" i="2"/>
  <c r="R21" i="2"/>
  <c r="S21" i="2" s="1"/>
  <c r="R16" i="2"/>
  <c r="S16" i="2" s="1"/>
  <c r="R11" i="2"/>
  <c r="AH113" i="1"/>
  <c r="AI113" i="1" s="1"/>
  <c r="AH111" i="1"/>
  <c r="AI111" i="1" s="1"/>
  <c r="AH109" i="1"/>
  <c r="AI109" i="1" s="1"/>
  <c r="AH107" i="1"/>
  <c r="AI107" i="1" s="1"/>
  <c r="AH105" i="1"/>
  <c r="AH103" i="1"/>
  <c r="AI103" i="1" s="1"/>
  <c r="AH101" i="1"/>
  <c r="AI101" i="1" s="1"/>
  <c r="AH99" i="1"/>
  <c r="AI99" i="1"/>
  <c r="AJ99" i="1" s="1"/>
  <c r="AH97" i="1"/>
  <c r="AI97" i="1" s="1"/>
  <c r="AH95" i="1"/>
  <c r="AI95" i="1" s="1"/>
  <c r="AH93" i="1"/>
  <c r="AI93" i="1"/>
  <c r="AH91" i="1"/>
  <c r="AI91" i="1" s="1"/>
  <c r="AH89" i="1"/>
  <c r="AI89" i="1" s="1"/>
  <c r="AH87" i="1"/>
  <c r="AI87" i="1" s="1"/>
  <c r="AH85" i="1"/>
  <c r="AI85" i="1"/>
  <c r="AH83" i="1"/>
  <c r="AI83" i="1" s="1"/>
  <c r="AH81" i="1"/>
  <c r="AI81" i="1" s="1"/>
  <c r="AH79" i="1"/>
  <c r="AI79" i="1" s="1"/>
  <c r="AH77" i="1"/>
  <c r="AI77" i="1" s="1"/>
  <c r="AH75" i="1"/>
  <c r="AI75" i="1"/>
  <c r="AJ75" i="1" s="1"/>
  <c r="AH73" i="1"/>
  <c r="AH71" i="1"/>
  <c r="AI71" i="1" s="1"/>
  <c r="AH69" i="1"/>
  <c r="AI69" i="1" s="1"/>
  <c r="AH67" i="1"/>
  <c r="AI67" i="1"/>
  <c r="AH65" i="1"/>
  <c r="AI65" i="1" s="1"/>
  <c r="AH63" i="1"/>
  <c r="AI63" i="1" s="1"/>
  <c r="AH61" i="1"/>
  <c r="AI61" i="1" s="1"/>
  <c r="AH59" i="1"/>
  <c r="AI59" i="1"/>
  <c r="AH57" i="1"/>
  <c r="AI57" i="1" s="1"/>
  <c r="AH55" i="1"/>
  <c r="AI55" i="1" s="1"/>
  <c r="AH53" i="1"/>
  <c r="AI53" i="1" s="1"/>
  <c r="AH51" i="1"/>
  <c r="AI51" i="1"/>
  <c r="AH49" i="1"/>
  <c r="AI49" i="1" s="1"/>
  <c r="AH45" i="1"/>
  <c r="AI45" i="1" s="1"/>
  <c r="AH43" i="1"/>
  <c r="AI43" i="1" s="1"/>
  <c r="AH41" i="1"/>
  <c r="AI41" i="1" s="1"/>
  <c r="AH39" i="1"/>
  <c r="AI39" i="1" s="1"/>
  <c r="AH37" i="1"/>
  <c r="AI37" i="1" s="1"/>
  <c r="AH35" i="1"/>
  <c r="AI35" i="1" s="1"/>
  <c r="AH33" i="1"/>
  <c r="AI33" i="1" s="1"/>
  <c r="AH31" i="1"/>
  <c r="AI31" i="1" s="1"/>
  <c r="AJ31" i="1" s="1"/>
  <c r="AJ32" i="1" s="1"/>
  <c r="AH29" i="1"/>
  <c r="AI29" i="1" s="1"/>
  <c r="AH27" i="1"/>
  <c r="AI27" i="1" s="1"/>
  <c r="AH25" i="1"/>
  <c r="AI25" i="1" s="1"/>
  <c r="AH23" i="1"/>
  <c r="AI23" i="1" s="1"/>
  <c r="AH21" i="1"/>
  <c r="AI21" i="1" s="1"/>
  <c r="AH19" i="1"/>
  <c r="AH17" i="1"/>
  <c r="AH15" i="1"/>
  <c r="AI73" i="1"/>
  <c r="AH47" i="1"/>
  <c r="AI47" i="1" s="1"/>
  <c r="AD45" i="2"/>
  <c r="AE45" i="2" s="1"/>
  <c r="AF45" i="2" s="1"/>
  <c r="AD44" i="2"/>
  <c r="AD43" i="2"/>
  <c r="AD42" i="2"/>
  <c r="AD41" i="2"/>
  <c r="AE41" i="2"/>
  <c r="AF41" i="2" s="1"/>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C6" i="2"/>
  <c r="Q30" i="2"/>
  <c r="Q25" i="2"/>
  <c r="AN13" i="1"/>
  <c r="AO13" i="1"/>
  <c r="AN15" i="1"/>
  <c r="AO15" i="1"/>
  <c r="AN17" i="1"/>
  <c r="AO17" i="1"/>
  <c r="AN19" i="1"/>
  <c r="AO19" i="1"/>
  <c r="AN21" i="1"/>
  <c r="AO21" i="1"/>
  <c r="AN23" i="1"/>
  <c r="AO23" i="1"/>
  <c r="AN25" i="1"/>
  <c r="AO25" i="1"/>
  <c r="AN27" i="1"/>
  <c r="AO27" i="1"/>
  <c r="AN29" i="1"/>
  <c r="AO29" i="1"/>
  <c r="AN31" i="1"/>
  <c r="AO31" i="1"/>
  <c r="AN33" i="1"/>
  <c r="AO33" i="1"/>
  <c r="AN35" i="1"/>
  <c r="AO35" i="1"/>
  <c r="AN37" i="1"/>
  <c r="AO37" i="1"/>
  <c r="AN39" i="1"/>
  <c r="AO39" i="1"/>
  <c r="AN41" i="1"/>
  <c r="AO41" i="1"/>
  <c r="AN43" i="1"/>
  <c r="AO43" i="1"/>
  <c r="AN45" i="1"/>
  <c r="AO45" i="1"/>
  <c r="AN47" i="1"/>
  <c r="AO47" i="1"/>
  <c r="AN49" i="1"/>
  <c r="AO49" i="1"/>
  <c r="AN51" i="1"/>
  <c r="AO51" i="1"/>
  <c r="AN53" i="1"/>
  <c r="AO53" i="1"/>
  <c r="AN55" i="1"/>
  <c r="AO55" i="1"/>
  <c r="AN57" i="1"/>
  <c r="AO57" i="1"/>
  <c r="AN59" i="1"/>
  <c r="AO59" i="1"/>
  <c r="AN61" i="1"/>
  <c r="AO61" i="1"/>
  <c r="AN63" i="1"/>
  <c r="AO63" i="1"/>
  <c r="AN65" i="1"/>
  <c r="AO65" i="1"/>
  <c r="AN67" i="1"/>
  <c r="AO67" i="1"/>
  <c r="AN69" i="1"/>
  <c r="AO69" i="1"/>
  <c r="AN71" i="1"/>
  <c r="AO71" i="1"/>
  <c r="AN73" i="1"/>
  <c r="AO73" i="1"/>
  <c r="AN75" i="1"/>
  <c r="AO75" i="1"/>
  <c r="AN77" i="1"/>
  <c r="AO77" i="1"/>
  <c r="AN79" i="1"/>
  <c r="AO79" i="1"/>
  <c r="AN81" i="1"/>
  <c r="AO81" i="1"/>
  <c r="AN83" i="1"/>
  <c r="AO83" i="1"/>
  <c r="AN85" i="1"/>
  <c r="AO85" i="1"/>
  <c r="AN87" i="1"/>
  <c r="AO87" i="1"/>
  <c r="AN89" i="1"/>
  <c r="AO89" i="1"/>
  <c r="AN91" i="1"/>
  <c r="AO91" i="1"/>
  <c r="AN93" i="1"/>
  <c r="AO93" i="1"/>
  <c r="AN95" i="1"/>
  <c r="AO95" i="1"/>
  <c r="AN97" i="1"/>
  <c r="AO97" i="1"/>
  <c r="AN99" i="1"/>
  <c r="AO99" i="1"/>
  <c r="AN101" i="1"/>
  <c r="AO101" i="1"/>
  <c r="AN103" i="1"/>
  <c r="AO103" i="1"/>
  <c r="AN105" i="1"/>
  <c r="AO105" i="1"/>
  <c r="AN107" i="1"/>
  <c r="AO107" i="1"/>
  <c r="AN109" i="1"/>
  <c r="AO109" i="1"/>
  <c r="AN111" i="1"/>
  <c r="AO111" i="1"/>
  <c r="AN113" i="1"/>
  <c r="AO113" i="1"/>
  <c r="AE113" i="1"/>
  <c r="AF113" i="1" s="1"/>
  <c r="AE111" i="1"/>
  <c r="AF111" i="1"/>
  <c r="AE109" i="1"/>
  <c r="AF109" i="1" s="1"/>
  <c r="AE107" i="1"/>
  <c r="AF107" i="1" s="1"/>
  <c r="AE105" i="1"/>
  <c r="AF105" i="1" s="1"/>
  <c r="AE103" i="1"/>
  <c r="AF103" i="1" s="1"/>
  <c r="AE101" i="1"/>
  <c r="AF101" i="1" s="1"/>
  <c r="AE99" i="1"/>
  <c r="AF99" i="1" s="1"/>
  <c r="AE97" i="1"/>
  <c r="AF97" i="1" s="1"/>
  <c r="AE95" i="1"/>
  <c r="AF95" i="1" s="1"/>
  <c r="AE93" i="1"/>
  <c r="AF93" i="1" s="1"/>
  <c r="AE91" i="1"/>
  <c r="AF91" i="1" s="1"/>
  <c r="AE89" i="1"/>
  <c r="AF89" i="1" s="1"/>
  <c r="AE87" i="1"/>
  <c r="AF87" i="1" s="1"/>
  <c r="AE85" i="1"/>
  <c r="AF85" i="1" s="1"/>
  <c r="AE83" i="1"/>
  <c r="AF83" i="1" s="1"/>
  <c r="AE81" i="1"/>
  <c r="AF81" i="1" s="1"/>
  <c r="AE79" i="1"/>
  <c r="AF79" i="1" s="1"/>
  <c r="AE77" i="1"/>
  <c r="AF77" i="1" s="1"/>
  <c r="AE75" i="1"/>
  <c r="AF75" i="1" s="1"/>
  <c r="AE73" i="1"/>
  <c r="AF73" i="1" s="1"/>
  <c r="AE71" i="1"/>
  <c r="AF71" i="1" s="1"/>
  <c r="AE69" i="1"/>
  <c r="AF69" i="1" s="1"/>
  <c r="AE67" i="1"/>
  <c r="AF67" i="1"/>
  <c r="AE65" i="1"/>
  <c r="AF65" i="1" s="1"/>
  <c r="AE63" i="1"/>
  <c r="AF63" i="1" s="1"/>
  <c r="AE61" i="1"/>
  <c r="AF61" i="1"/>
  <c r="AE59" i="1"/>
  <c r="AF59" i="1" s="1"/>
  <c r="AE57" i="1"/>
  <c r="AF57" i="1" s="1"/>
  <c r="AE55" i="1"/>
  <c r="AF55" i="1" s="1"/>
  <c r="AE53" i="1"/>
  <c r="AF53" i="1" s="1"/>
  <c r="AE51" i="1"/>
  <c r="AF51" i="1" s="1"/>
  <c r="AE49" i="1"/>
  <c r="AF49" i="1" s="1"/>
  <c r="AE47" i="1"/>
  <c r="AF47" i="1" s="1"/>
  <c r="AE45" i="1"/>
  <c r="AF45" i="1" s="1"/>
  <c r="AE43" i="1"/>
  <c r="AF43" i="1" s="1"/>
  <c r="AE41" i="1"/>
  <c r="AF41" i="1" s="1"/>
  <c r="AE39" i="1"/>
  <c r="AF39" i="1" s="1"/>
  <c r="AE37" i="1"/>
  <c r="AF37" i="1" s="1"/>
  <c r="AE35" i="1"/>
  <c r="AF35" i="1" s="1"/>
  <c r="AE33" i="1"/>
  <c r="AF33" i="1"/>
  <c r="AE31" i="1"/>
  <c r="AF31" i="1" s="1"/>
  <c r="AE29" i="1"/>
  <c r="AF29" i="1" s="1"/>
  <c r="AE27" i="1"/>
  <c r="AF27" i="1" s="1"/>
  <c r="AE25" i="1"/>
  <c r="AF25" i="1"/>
  <c r="AE23" i="1"/>
  <c r="AF23" i="1" s="1"/>
  <c r="AE21" i="1"/>
  <c r="AF21" i="1" s="1"/>
  <c r="AE19" i="1"/>
  <c r="AF19" i="1" s="1"/>
  <c r="AE17" i="1"/>
  <c r="AE15" i="1"/>
  <c r="AF15" i="1" s="1"/>
  <c r="B1" i="2"/>
  <c r="G6" i="2"/>
  <c r="A15" i="1"/>
  <c r="A16" i="1"/>
  <c r="A35" i="1"/>
  <c r="A36" i="1"/>
  <c r="A55" i="1"/>
  <c r="A56" i="1"/>
  <c r="A75" i="1"/>
  <c r="A76" i="1"/>
  <c r="A95" i="1"/>
  <c r="A96" i="1"/>
  <c r="Q10" i="2"/>
  <c r="Q15" i="2"/>
  <c r="Q20" i="2"/>
  <c r="AI105" i="1"/>
  <c r="AI15" i="1"/>
  <c r="AJ15" i="1" s="1"/>
  <c r="AI19" i="1"/>
  <c r="AE34" i="2"/>
  <c r="AE26" i="2"/>
  <c r="AF26" i="2" s="1"/>
  <c r="AE27" i="2"/>
  <c r="AF27" i="2" s="1"/>
  <c r="AE36" i="2"/>
  <c r="AF36" i="2" s="1"/>
  <c r="V16" i="2"/>
  <c r="AE31" i="2"/>
  <c r="AF31" i="2" s="1"/>
  <c r="AE12" i="2" l="1"/>
  <c r="AF12" i="2" s="1"/>
  <c r="T31" i="2"/>
  <c r="U31" i="2" s="1"/>
  <c r="K33" i="2" s="1"/>
  <c r="AJ16" i="1"/>
  <c r="AE22" i="2"/>
  <c r="AF22" i="2" s="1"/>
  <c r="AE18" i="2"/>
  <c r="AF18" i="2" s="1"/>
  <c r="AJ105" i="1"/>
  <c r="AE35" i="2"/>
  <c r="AF35" i="2" s="1"/>
  <c r="AJ37" i="1"/>
  <c r="AJ45" i="1"/>
  <c r="AJ46" i="1" s="1"/>
  <c r="AE16" i="2"/>
  <c r="AF16" i="2" s="1"/>
  <c r="AE13" i="2"/>
  <c r="AF13" i="2" s="1"/>
  <c r="AE14" i="2"/>
  <c r="AF14" i="2" s="1"/>
  <c r="AE28" i="2"/>
  <c r="AF28" i="2" s="1"/>
  <c r="AJ35" i="1"/>
  <c r="AE37" i="2"/>
  <c r="AF37" i="2" s="1"/>
  <c r="AE29" i="2"/>
  <c r="AJ21" i="1"/>
  <c r="AJ22" i="1" s="1"/>
  <c r="AE17" i="2"/>
  <c r="AF17" i="2" s="1"/>
  <c r="AE10" i="2"/>
  <c r="AF10" i="2" s="1"/>
  <c r="AE15" i="2"/>
  <c r="AF15" i="2" s="1"/>
  <c r="AE30" i="2"/>
  <c r="AE44" i="2"/>
  <c r="AF44" i="2" s="1"/>
  <c r="AE42" i="2"/>
  <c r="AF42" i="2" s="1"/>
  <c r="AE33" i="2"/>
  <c r="AF33" i="2" s="1"/>
  <c r="AE38" i="2"/>
  <c r="AF38" i="2" s="1"/>
  <c r="AE21" i="2"/>
  <c r="AF21" i="2" s="1"/>
  <c r="AE23" i="2"/>
  <c r="AE32" i="2"/>
  <c r="AF32" i="2" s="1"/>
  <c r="AE39" i="2"/>
  <c r="AF39" i="2" s="1"/>
  <c r="AE43" i="2"/>
  <c r="AF43" i="2" s="1"/>
  <c r="B9" i="1"/>
  <c r="G9" i="1" s="1"/>
  <c r="AG63" i="1"/>
  <c r="AG71" i="1"/>
  <c r="AG15" i="1"/>
  <c r="AG19" i="1"/>
  <c r="AG55" i="1"/>
  <c r="AG43" i="1"/>
  <c r="AG95" i="1"/>
  <c r="AG25" i="1"/>
  <c r="AG83" i="1"/>
  <c r="AG23" i="1"/>
  <c r="AG93" i="1"/>
  <c r="AJ97" i="1"/>
  <c r="AJ98" i="1" s="1"/>
  <c r="AJ73" i="1"/>
  <c r="AJ74" i="1" s="1"/>
  <c r="AJ25" i="1"/>
  <c r="AJ26" i="1" s="1"/>
  <c r="AJ23" i="1"/>
  <c r="AJ24" i="1" s="1"/>
  <c r="AJ89" i="1"/>
  <c r="AJ90" i="1" s="1"/>
  <c r="AI17" i="1"/>
  <c r="AJ81" i="1"/>
  <c r="AJ82" i="1" s="1"/>
  <c r="AJ93" i="1"/>
  <c r="AJ94" i="1" s="1"/>
  <c r="AJ27" i="1"/>
  <c r="AJ28" i="1" s="1"/>
  <c r="AJ43" i="1"/>
  <c r="AJ44" i="1" s="1"/>
  <c r="AJ71" i="1"/>
  <c r="AJ72" i="1" s="1"/>
  <c r="AJ111" i="1"/>
  <c r="AJ112" i="1" s="1"/>
  <c r="AJ83" i="1"/>
  <c r="AJ84" i="1" s="1"/>
  <c r="AG73" i="1"/>
  <c r="AF29" i="2"/>
  <c r="AJ29" i="1"/>
  <c r="AJ30" i="1" s="1"/>
  <c r="AJ49" i="1"/>
  <c r="AJ50" i="1"/>
  <c r="AJ76" i="1"/>
  <c r="T26" i="2"/>
  <c r="U26" i="2" s="1"/>
  <c r="K28" i="2" s="1"/>
  <c r="S11" i="2"/>
  <c r="AG79" i="1"/>
  <c r="AJ113" i="1"/>
  <c r="AJ114" i="1" s="1"/>
  <c r="AG105" i="1"/>
  <c r="AJ106" i="1"/>
  <c r="AG65" i="1"/>
  <c r="AJ100" i="1"/>
  <c r="AG109" i="1"/>
  <c r="AJ77" i="1"/>
  <c r="AJ78" i="1" s="1"/>
  <c r="AJ109" i="1"/>
  <c r="AJ41" i="1"/>
  <c r="AJ42" i="1" s="1"/>
  <c r="AJ19" i="1"/>
  <c r="AJ20" i="1" s="1"/>
  <c r="AG37" i="1"/>
  <c r="AG75" i="1"/>
  <c r="AK75" i="1" s="1"/>
  <c r="B75" i="1" s="1"/>
  <c r="AG85" i="1"/>
  <c r="AG97" i="1"/>
  <c r="AG111" i="1"/>
  <c r="AE24" i="2"/>
  <c r="AF24" i="2" s="1"/>
  <c r="AJ33" i="1"/>
  <c r="AJ34" i="1" s="1"/>
  <c r="AJ51" i="1"/>
  <c r="AJ103" i="1"/>
  <c r="AJ104" i="1" s="1"/>
  <c r="T16" i="2"/>
  <c r="U16" i="2" s="1"/>
  <c r="K18" i="2" s="1"/>
  <c r="AG21" i="1"/>
  <c r="AG33" i="1"/>
  <c r="AG91" i="1"/>
  <c r="AJ63" i="1"/>
  <c r="AJ64" i="1" s="1"/>
  <c r="AJ67" i="1"/>
  <c r="AJ68" i="1" s="1"/>
  <c r="AG99" i="1"/>
  <c r="AE20" i="2"/>
  <c r="AF20" i="2" s="1"/>
  <c r="AF17" i="1"/>
  <c r="AG67" i="1"/>
  <c r="AK67" i="1" s="1"/>
  <c r="B67" i="1" s="1"/>
  <c r="AG57" i="1"/>
  <c r="AG59" i="1"/>
  <c r="AG39" i="1"/>
  <c r="AG51" i="1"/>
  <c r="AG87" i="1"/>
  <c r="AE25" i="2"/>
  <c r="AF25" i="2" s="1"/>
  <c r="AJ36" i="1"/>
  <c r="AJ95" i="1"/>
  <c r="AJ96" i="1" s="1"/>
  <c r="AG31" i="1"/>
  <c r="AK31" i="1" s="1"/>
  <c r="B31" i="1" s="1"/>
  <c r="AJ65" i="1"/>
  <c r="AJ66" i="1" s="1"/>
  <c r="AJ87" i="1"/>
  <c r="AJ88" i="1" s="1"/>
  <c r="AJ61" i="1"/>
  <c r="AJ62" i="1" s="1"/>
  <c r="AG113" i="1"/>
  <c r="AE11" i="2"/>
  <c r="AF11" i="2" s="1"/>
  <c r="C9" i="1"/>
  <c r="AG41" i="1"/>
  <c r="AK41" i="1" s="1"/>
  <c r="B41" i="1" s="1"/>
  <c r="AG53" i="1"/>
  <c r="AG69" i="1"/>
  <c r="AG77" i="1"/>
  <c r="AG101" i="1"/>
  <c r="AE40" i="2"/>
  <c r="AF40" i="2" s="1"/>
  <c r="AJ47" i="1"/>
  <c r="AJ48" i="1" s="1"/>
  <c r="AJ38" i="1"/>
  <c r="AJ53" i="1"/>
  <c r="AJ54" i="1"/>
  <c r="AJ107" i="1"/>
  <c r="AJ108" i="1" s="1"/>
  <c r="T21" i="2"/>
  <c r="U21" i="2" s="1"/>
  <c r="K23" i="2" s="1"/>
  <c r="T36" i="2"/>
  <c r="U36" i="2" s="1"/>
  <c r="K38" i="2" s="1"/>
  <c r="AG27" i="1"/>
  <c r="AK27" i="1" s="1"/>
  <c r="B27" i="1" s="1"/>
  <c r="AG61" i="1"/>
  <c r="AJ91" i="1"/>
  <c r="AJ92" i="1" s="1"/>
  <c r="AG47" i="1"/>
  <c r="AG81" i="1"/>
  <c r="AG107" i="1"/>
  <c r="AG49" i="1"/>
  <c r="AG35" i="1"/>
  <c r="AJ101" i="1"/>
  <c r="AJ102" i="1" s="1"/>
  <c r="AJ57" i="1"/>
  <c r="AJ58" i="1" s="1"/>
  <c r="AJ69" i="1"/>
  <c r="AJ70" i="1" s="1"/>
  <c r="AG45" i="1"/>
  <c r="AJ85" i="1"/>
  <c r="AJ86" i="1" s="1"/>
  <c r="AG29" i="1"/>
  <c r="AG89" i="1"/>
  <c r="AK89" i="1" s="1"/>
  <c r="B89" i="1" s="1"/>
  <c r="AG103" i="1"/>
  <c r="AK103" i="1" s="1"/>
  <c r="B103" i="1" s="1"/>
  <c r="AE19" i="2"/>
  <c r="AF19" i="2" s="1"/>
  <c r="AF34" i="2"/>
  <c r="AJ39" i="1"/>
  <c r="AJ40" i="1" s="1"/>
  <c r="AJ55" i="1"/>
  <c r="AJ56" i="1" s="1"/>
  <c r="AJ79" i="1"/>
  <c r="AJ80" i="1" s="1"/>
  <c r="AJ110" i="1"/>
  <c r="AF30" i="2"/>
  <c r="AJ52" i="1"/>
  <c r="AJ59" i="1"/>
  <c r="AJ60" i="1" s="1"/>
  <c r="AF23" i="2"/>
  <c r="AK49" i="1" l="1"/>
  <c r="B49" i="1" s="1"/>
  <c r="AK15" i="1"/>
  <c r="B15" i="1" s="1"/>
  <c r="AK81" i="1"/>
  <c r="B81" i="1" s="1"/>
  <c r="AK45" i="1"/>
  <c r="B45" i="1" s="1"/>
  <c r="AK21" i="1"/>
  <c r="B21" i="1" s="1"/>
  <c r="AK63" i="1"/>
  <c r="B63" i="1" s="1"/>
  <c r="AK29" i="1"/>
  <c r="B29" i="1" s="1"/>
  <c r="AK97" i="1"/>
  <c r="B97" i="1" s="1"/>
  <c r="AK109" i="1"/>
  <c r="B109" i="1" s="1"/>
  <c r="AK23" i="1"/>
  <c r="B23" i="1" s="1"/>
  <c r="AK85" i="1"/>
  <c r="B85" i="1" s="1"/>
  <c r="AK83" i="1"/>
  <c r="B83" i="1" s="1"/>
  <c r="AK47" i="1"/>
  <c r="B47" i="1" s="1"/>
  <c r="AK99" i="1"/>
  <c r="B99" i="1" s="1"/>
  <c r="AK37" i="1"/>
  <c r="B37" i="1" s="1"/>
  <c r="AK93" i="1"/>
  <c r="B93" i="1" s="1"/>
  <c r="AK53" i="1"/>
  <c r="B53" i="1" s="1"/>
  <c r="AK105" i="1"/>
  <c r="B105" i="1" s="1"/>
  <c r="AK43" i="1"/>
  <c r="B43" i="1" s="1"/>
  <c r="AK35" i="1"/>
  <c r="B35" i="1" s="1"/>
  <c r="AK91" i="1"/>
  <c r="B91" i="1" s="1"/>
  <c r="AK79" i="1"/>
  <c r="B79" i="1" s="1"/>
  <c r="AK87" i="1"/>
  <c r="B87" i="1" s="1"/>
  <c r="AK19" i="1"/>
  <c r="B19" i="1" s="1"/>
  <c r="AK71" i="1"/>
  <c r="B71" i="1" s="1"/>
  <c r="AK95" i="1"/>
  <c r="B95" i="1" s="1"/>
  <c r="AK55" i="1"/>
  <c r="B55" i="1" s="1"/>
  <c r="AK25" i="1"/>
  <c r="B25" i="1" s="1"/>
  <c r="AK77" i="1"/>
  <c r="B77" i="1" s="1"/>
  <c r="AK107" i="1"/>
  <c r="B107" i="1" s="1"/>
  <c r="AK69" i="1"/>
  <c r="B69" i="1" s="1"/>
  <c r="AK33" i="1"/>
  <c r="B33" i="1" s="1"/>
  <c r="AF8" i="2"/>
  <c r="E6" i="2" s="1"/>
  <c r="I6" i="2" s="1"/>
  <c r="H9" i="1" s="1"/>
  <c r="I9" i="1" s="1"/>
  <c r="AK57" i="1"/>
  <c r="B57" i="1" s="1"/>
  <c r="AK59" i="1"/>
  <c r="B59" i="1" s="1"/>
  <c r="AG17" i="1"/>
  <c r="AK17" i="1" s="1"/>
  <c r="B17" i="1" s="1"/>
  <c r="AK65" i="1"/>
  <c r="B65" i="1" s="1"/>
  <c r="AK61" i="1"/>
  <c r="B61" i="1" s="1"/>
  <c r="AK101" i="1"/>
  <c r="B101" i="1" s="1"/>
  <c r="AK113" i="1"/>
  <c r="B113" i="1" s="1"/>
  <c r="AK111" i="1"/>
  <c r="B111" i="1" s="1"/>
  <c r="AJ17" i="1"/>
  <c r="AJ18" i="1" s="1"/>
  <c r="AK51" i="1"/>
  <c r="B51" i="1" s="1"/>
  <c r="AK39" i="1"/>
  <c r="B39" i="1" s="1"/>
  <c r="AK73" i="1"/>
  <c r="B73" i="1" s="1"/>
</calcChain>
</file>

<file path=xl/sharedStrings.xml><?xml version="1.0" encoding="utf-8"?>
<sst xmlns="http://schemas.openxmlformats.org/spreadsheetml/2006/main" count="403" uniqueCount="209">
  <si>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</si>
  <si>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</si>
  <si>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</si>
  <si>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</si>
  <si>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</si>
  <si>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</si>
  <si>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400m</t>
  </si>
  <si>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</si>
  <si>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</si>
  <si>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</si>
  <si>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</si>
  <si>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</si>
  <si>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</si>
  <si>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記入例</t>
    <rPh sb="0" eb="2">
      <t>キニュウ</t>
    </rPh>
    <rPh sb="2" eb="3">
      <t>レイ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</si>
  <si>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</si>
  <si>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</si>
  <si>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</si>
  <si>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一般</t>
    <rPh sb="0" eb="2">
      <t>イッパン</t>
    </rPh>
    <phoneticPr fontId="2"/>
  </si>
  <si>
    <t>参加料</t>
    <rPh sb="0" eb="2">
      <t>サンカ</t>
    </rPh>
    <rPh sb="2" eb="3">
      <t>リョウ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</si>
  <si>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</si>
  <si>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</si>
  <si>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</si>
  <si>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</si>
  <si>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</si>
  <si>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</si>
  <si>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</si>
  <si>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②エントリー種別（新規／訂正送信）を選択</t>
    <rPh sb="6" eb="8">
      <t>シュベツ</t>
    </rPh>
    <rPh sb="9" eb="11">
      <t>シンキ</t>
    </rPh>
    <rPh sb="12" eb="14">
      <t>テイセイ</t>
    </rPh>
    <rPh sb="14" eb="16">
      <t>ソウシン</t>
    </rPh>
    <rPh sb="18" eb="20">
      <t>センタク</t>
    </rPh>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</si>
  <si>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</si>
  <si>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</si>
  <si>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</si>
  <si>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</si>
  <si>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</si>
  <si>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</si>
  <si>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</si>
  <si>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</si>
  <si>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</si>
  <si>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</si>
  <si>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</si>
  <si>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上位所属/ｶﾃｺﾞﾘ</t>
    <rPh sb="0" eb="2">
      <t>ジョウイ</t>
    </rPh>
    <rPh sb="2" eb="4">
      <t>ショゾク</t>
    </rPh>
    <phoneticPr fontId="3"/>
  </si>
  <si>
    <t>住所/備考</t>
    <rPh sb="0" eb="2">
      <t>ジュウショ</t>
    </rPh>
    <rPh sb="3" eb="5">
      <t>ビコウ</t>
    </rPh>
    <phoneticPr fontId="3"/>
  </si>
  <si>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</si>
  <si>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</si>
  <si>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</si>
  <si>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</si>
  <si>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t>
    <phoneticPr fontId="2"/>
  </si>
  <si>
    <t>800m</t>
    <phoneticPr fontId="2"/>
  </si>
  <si>
    <t>走幅跳</t>
    <rPh sb="0" eb="1">
      <t>ハシ</t>
    </rPh>
    <rPh sb="1" eb="2">
      <t>ハバ</t>
    </rPh>
    <rPh sb="2" eb="3">
      <t>チョウ</t>
    </rPh>
    <phoneticPr fontId="2"/>
  </si>
  <si>
    <t>高校</t>
    <rPh sb="0" eb="2">
      <t>コウコウ</t>
    </rPh>
    <phoneticPr fontId="2"/>
  </si>
  <si>
    <t>中学</t>
    <rPh sb="0" eb="2">
      <t>チュウガク</t>
    </rPh>
    <phoneticPr fontId="2"/>
  </si>
  <si>
    <t>走高跳</t>
    <rPh sb="0" eb="1">
      <t>ハシ</t>
    </rPh>
    <rPh sb="1" eb="3">
      <t>タカト</t>
    </rPh>
    <phoneticPr fontId="2"/>
  </si>
  <si>
    <t>砲丸投(5.000kg)</t>
    <rPh sb="0" eb="3">
      <t>ホウガンナ</t>
    </rPh>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</si>
  <si>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</si>
  <si>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</si>
  <si>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</si>
  <si>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中学男子</t>
    <rPh sb="0" eb="2">
      <t>チュウガク</t>
    </rPh>
    <rPh sb="2" eb="4">
      <t>ダンシ</t>
    </rPh>
    <phoneticPr fontId="2"/>
  </si>
  <si>
    <t>中学女子</t>
    <rPh sb="0" eb="2">
      <t>チュウガク</t>
    </rPh>
    <rPh sb="2" eb="4">
      <t>ジョシ</t>
    </rPh>
    <phoneticPr fontId="2"/>
  </si>
  <si>
    <t>1500m</t>
    <phoneticPr fontId="2"/>
  </si>
  <si>
    <t>砲丸投(2.721kg)</t>
    <rPh sb="0" eb="3">
      <t>ホウガンナ</t>
    </rPh>
    <phoneticPr fontId="2"/>
  </si>
  <si>
    <t>長野　陸男</t>
    <rPh sb="0" eb="2">
      <t>ナガノ</t>
    </rPh>
    <rPh sb="3" eb="4">
      <t>リク</t>
    </rPh>
    <rPh sb="4" eb="5">
      <t>オトコ</t>
    </rPh>
    <phoneticPr fontId="3"/>
  </si>
  <si>
    <t>ﾅｶﾞﾉ　ﾘｸｵ</t>
    <phoneticPr fontId="3"/>
  </si>
  <si>
    <t>5000m</t>
    <phoneticPr fontId="2"/>
  </si>
  <si>
    <t>走幅跳</t>
    <rPh sb="0" eb="1">
      <t>ハシ</t>
    </rPh>
    <rPh sb="1" eb="3">
      <t>ハバト</t>
    </rPh>
    <phoneticPr fontId="2"/>
  </si>
  <si>
    <t>1500m</t>
    <phoneticPr fontId="2"/>
  </si>
  <si>
    <t>5000m</t>
    <phoneticPr fontId="2"/>
  </si>
  <si>
    <t>小学</t>
    <rPh sb="0" eb="2">
      <t>ショウガク</t>
    </rPh>
    <phoneticPr fontId="2"/>
  </si>
  <si>
    <t>100m</t>
    <phoneticPr fontId="2"/>
  </si>
  <si>
    <t>200m</t>
    <phoneticPr fontId="2"/>
  </si>
  <si>
    <t>400m</t>
    <phoneticPr fontId="2"/>
  </si>
  <si>
    <t>1000m</t>
    <phoneticPr fontId="2"/>
  </si>
  <si>
    <t>3000m</t>
    <phoneticPr fontId="2"/>
  </si>
  <si>
    <t>100m</t>
    <phoneticPr fontId="2"/>
  </si>
  <si>
    <t>400m</t>
    <phoneticPr fontId="2"/>
  </si>
  <si>
    <t>800m</t>
    <phoneticPr fontId="2"/>
  </si>
  <si>
    <t>走高跳</t>
    <rPh sb="0" eb="1">
      <t>ハシ</t>
    </rPh>
    <rPh sb="1" eb="3">
      <t>タカト</t>
    </rPh>
    <phoneticPr fontId="2"/>
  </si>
  <si>
    <t>走幅跳</t>
    <rPh sb="0" eb="1">
      <t>ハシ</t>
    </rPh>
    <rPh sb="1" eb="3">
      <t>ハバト</t>
    </rPh>
    <phoneticPr fontId="2"/>
  </si>
  <si>
    <t>200m</t>
    <phoneticPr fontId="2"/>
  </si>
  <si>
    <t>3000m</t>
    <phoneticPr fontId="2"/>
  </si>
  <si>
    <t>100mH(0.762m)</t>
    <phoneticPr fontId="2"/>
  </si>
  <si>
    <t>110mH(0.914m)</t>
    <phoneticPr fontId="2"/>
  </si>
  <si>
    <t>一般男子</t>
    <rPh sb="0" eb="2">
      <t>イッパン</t>
    </rPh>
    <rPh sb="2" eb="4">
      <t>ダンシ</t>
    </rPh>
    <phoneticPr fontId="2"/>
  </si>
  <si>
    <t>一般女子</t>
    <rPh sb="0" eb="2">
      <t>イッパン</t>
    </rPh>
    <rPh sb="2" eb="4">
      <t>ジョシ</t>
    </rPh>
    <phoneticPr fontId="2"/>
  </si>
  <si>
    <t>中学中学男子</t>
    <rPh sb="2" eb="4">
      <t>チュウガク</t>
    </rPh>
    <rPh sb="4" eb="6">
      <t>ダンシ</t>
    </rPh>
    <phoneticPr fontId="2"/>
  </si>
  <si>
    <t>中学中学女子</t>
    <rPh sb="2" eb="4">
      <t>チュウガク</t>
    </rPh>
    <rPh sb="4" eb="6">
      <t>ジョシ</t>
    </rPh>
    <phoneticPr fontId="2"/>
  </si>
  <si>
    <t>小学小男4_6年</t>
    <phoneticPr fontId="2"/>
  </si>
  <si>
    <t>小学小女4_6年</t>
    <phoneticPr fontId="2"/>
  </si>
  <si>
    <t>ﾌﾘｶﾞﾅ(半角ｶﾅ)</t>
    <rPh sb="6" eb="8">
      <t>ハンカク</t>
    </rPh>
    <phoneticPr fontId="2"/>
  </si>
  <si>
    <t>【エントリーについての注意と手順】</t>
    <rPh sb="11" eb="13">
      <t>チュウイ</t>
    </rPh>
    <rPh sb="14" eb="16">
      <t>テジュン</t>
    </rPh>
    <phoneticPr fontId="2"/>
  </si>
  <si>
    <t>エラーはプログラムから漏れる可能性があります。</t>
    <phoneticPr fontId="2"/>
  </si>
  <si>
    <t>エラーファイルは再エントリーをしていただきます。</t>
    <rPh sb="8" eb="9">
      <t>サイ</t>
    </rPh>
    <phoneticPr fontId="2"/>
  </si>
  <si>
    <t>１．エントリーと参加料納付について</t>
    <rPh sb="8" eb="11">
      <t>サンカリョウ</t>
    </rPh>
    <rPh sb="11" eb="13">
      <t>ノウフ</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</si>
  <si>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7" eb="30">
      <t>キョウギカイ</t>
    </rPh>
    <rPh sb="32" eb="34">
      <t>サンカ</t>
    </rPh>
    <rPh sb="35" eb="36">
      <t>ミト</t>
    </rPh>
    <phoneticPr fontId="2"/>
  </si>
  <si>
    <t>２．エントリーファイル入力の手順について</t>
    <rPh sb="11" eb="13">
      <t>ニュウリョク</t>
    </rPh>
    <rPh sb="14" eb="16">
      <t>テジュン</t>
    </rPh>
    <phoneticPr fontId="2"/>
  </si>
  <si>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2"/>
  </si>
  <si>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2"/>
  </si>
  <si>
    <t>②入力開始後、赤くなるセルは入力が済んでいません。</t>
    <rPh sb="1" eb="3">
      <t>ニュウリョク</t>
    </rPh>
    <rPh sb="3" eb="6">
      <t>カイシゴ</t>
    </rPh>
    <rPh sb="7" eb="8">
      <t>アカ</t>
    </rPh>
    <rPh sb="14" eb="16">
      <t>ニュウリョク</t>
    </rPh>
    <rPh sb="17" eb="18">
      <t>ス</t>
    </rPh>
    <phoneticPr fontId="2"/>
  </si>
  <si>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2"/>
  </si>
  <si>
    <t>④シート・セルの削除・挿入などはしないでください。</t>
    <rPh sb="8" eb="10">
      <t>サクジョ</t>
    </rPh>
    <rPh sb="11" eb="13">
      <t>ソウニュウ</t>
    </rPh>
    <phoneticPr fontId="2"/>
  </si>
  <si>
    <t>（１）エントリーファイル名の変更</t>
    <rPh sb="12" eb="13">
      <t>メイ</t>
    </rPh>
    <rPh sb="14" eb="16">
      <t>ヘンコウ</t>
    </rPh>
    <phoneticPr fontId="2"/>
  </si>
  <si>
    <t>所属名を入れて下さい。</t>
    <rPh sb="4" eb="5">
      <t>イ</t>
    </rPh>
    <rPh sb="7" eb="8">
      <t>クダ</t>
    </rPh>
    <phoneticPr fontId="2"/>
  </si>
  <si>
    <t>（２）個人種目申込一覧表</t>
    <rPh sb="3" eb="5">
      <t>コジン</t>
    </rPh>
    <rPh sb="5" eb="7">
      <t>シュモク</t>
    </rPh>
    <rPh sb="7" eb="9">
      <t>モウシコミ</t>
    </rPh>
    <rPh sb="9" eb="11">
      <t>イチラン</t>
    </rPh>
    <rPh sb="11" eb="12">
      <t>ヒョウ</t>
    </rPh>
    <phoneticPr fontId="2"/>
  </si>
  <si>
    <t>　小学校は”小”、中学校は”中”、高校は”高”を必ずつけてください。</t>
    <rPh sb="1" eb="3">
      <t>ショウガク</t>
    </rPh>
    <rPh sb="3" eb="4">
      <t>コウ</t>
    </rPh>
    <rPh sb="6" eb="7">
      <t>ショウ</t>
    </rPh>
    <rPh sb="9" eb="11">
      <t>チュウガク</t>
    </rPh>
    <rPh sb="11" eb="12">
      <t>コウ</t>
    </rPh>
    <rPh sb="14" eb="15">
      <t>チュウ</t>
    </rPh>
    <rPh sb="17" eb="19">
      <t>コウコウ</t>
    </rPh>
    <rPh sb="21" eb="22">
      <t>コウ</t>
    </rPh>
    <rPh sb="24" eb="25">
      <t>カナラ</t>
    </rPh>
    <phoneticPr fontId="2"/>
  </si>
  <si>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2"/>
  </si>
  <si>
    <t>　絶対に、他のデータからの貼付けはしないで下さい。</t>
    <rPh sb="1" eb="3">
      <t>ゼッタイ</t>
    </rPh>
    <rPh sb="5" eb="6">
      <t>タ</t>
    </rPh>
    <rPh sb="13" eb="14">
      <t>ハ</t>
    </rPh>
    <rPh sb="14" eb="15">
      <t>ツ</t>
    </rPh>
    <rPh sb="21" eb="22">
      <t>クダ</t>
    </rPh>
    <phoneticPr fontId="2"/>
  </si>
  <si>
    <t>⑥「氏名とﾌﾘｶﾞﾅ」を入力をして下さい。</t>
    <rPh sb="2" eb="4">
      <t>シメイ</t>
    </rPh>
    <rPh sb="12" eb="14">
      <t>ニュウリョク</t>
    </rPh>
    <rPh sb="17" eb="18">
      <t>クダ</t>
    </rPh>
    <phoneticPr fontId="2"/>
  </si>
  <si>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2"/>
  </si>
  <si>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2"/>
  </si>
  <si>
    <t>　数字のみとし単位（秒、ｍ、：、.、など）は入れないで下さい。</t>
    <rPh sb="1" eb="3">
      <t>スウジ</t>
    </rPh>
    <rPh sb="10" eb="11">
      <t>ビョウ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</si>
  <si>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2"/>
  </si>
  <si>
    <t>（３）リレー申込票</t>
    <rPh sb="6" eb="8">
      <t>モウシコミ</t>
    </rPh>
    <rPh sb="8" eb="9">
      <t>ヒョウ</t>
    </rPh>
    <phoneticPr fontId="2"/>
  </si>
  <si>
    <t>　絶対に、他のデータからの貼り付けはしないで下さい。</t>
    <rPh sb="1" eb="3">
      <t>ゼッタイ</t>
    </rPh>
    <rPh sb="5" eb="6">
      <t>タ</t>
    </rPh>
    <rPh sb="13" eb="14">
      <t>ハ</t>
    </rPh>
    <rPh sb="15" eb="16">
      <t>ツ</t>
    </rPh>
    <rPh sb="22" eb="23">
      <t>クダ</t>
    </rPh>
    <phoneticPr fontId="2"/>
  </si>
  <si>
    <t>　数字のみとし単位は入れないで下さい。</t>
    <rPh sb="1" eb="3">
      <t>スウジ</t>
    </rPh>
    <phoneticPr fontId="2"/>
  </si>
  <si>
    <t>⑦「氏名とﾌﾘｶﾞﾅ」を入力をして下さい。</t>
    <rPh sb="2" eb="4">
      <t>シメイ</t>
    </rPh>
    <rPh sb="12" eb="14">
      <t>ニュウリョク</t>
    </rPh>
    <rPh sb="17" eb="18">
      <t>クダ</t>
    </rPh>
    <phoneticPr fontId="2"/>
  </si>
  <si>
    <t>　左上から入力してください。左上が空欄の場合はエントリーから漏れます。</t>
    <phoneticPr fontId="2"/>
  </si>
  <si>
    <t>３．エントリーセンターからのエントリーファイル送信方法</t>
    <rPh sb="23" eb="25">
      <t>ソウシン</t>
    </rPh>
    <rPh sb="25" eb="27">
      <t>ホウホウ</t>
    </rPh>
    <phoneticPr fontId="2"/>
  </si>
  <si>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2"/>
  </si>
  <si>
    <t>　</t>
    <phoneticPr fontId="2"/>
  </si>
  <si>
    <t>⑤コメント</t>
    <phoneticPr fontId="2"/>
  </si>
  <si>
    <t>⑨受付完了の自動返信メールを受信し、内容を確認してください。</t>
    <rPh sb="18" eb="20">
      <t>ナイヨウ</t>
    </rPh>
    <rPh sb="21" eb="23">
      <t>カクニン</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</si>
  <si>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2"/>
  </si>
  <si>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2"/>
  </si>
  <si>
    <r>
      <t>⑩セルが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2"/>
  </si>
  <si>
    <t>　（同サイトの「エントリー状況確認」のページでも確認が出来ます）</t>
    <phoneticPr fontId="4"/>
  </si>
  <si>
    <t>　　　　　　性別・ｸﾗｽ
　種目</t>
    <rPh sb="6" eb="7">
      <t>セイ</t>
    </rPh>
    <rPh sb="7" eb="8">
      <t>ベツ</t>
    </rPh>
    <rPh sb="14" eb="16">
      <t>シュモク</t>
    </rPh>
    <phoneticPr fontId="2"/>
  </si>
  <si>
    <t>男子</t>
    <rPh sb="0" eb="2">
      <t>ダンシ</t>
    </rPh>
    <phoneticPr fontId="2"/>
  </si>
  <si>
    <t>女子</t>
    <rPh sb="0" eb="2">
      <t>ジョシ</t>
    </rPh>
    <phoneticPr fontId="2"/>
  </si>
  <si>
    <t>砲丸投(7.260kg)</t>
    <phoneticPr fontId="2"/>
  </si>
  <si>
    <t>砲丸投(4.000kg)</t>
    <phoneticPr fontId="2"/>
  </si>
  <si>
    <t>一般高校男子</t>
    <rPh sb="0" eb="2">
      <t>イッパン</t>
    </rPh>
    <rPh sb="2" eb="4">
      <t>コウコウ</t>
    </rPh>
    <rPh sb="4" eb="6">
      <t>ダンシ</t>
    </rPh>
    <phoneticPr fontId="2"/>
  </si>
  <si>
    <t>一般高校女子</t>
    <rPh sb="0" eb="2">
      <t>イッパン</t>
    </rPh>
    <rPh sb="2" eb="4">
      <t>コウコウ</t>
    </rPh>
    <rPh sb="4" eb="6">
      <t>ジョシ</t>
    </rPh>
    <phoneticPr fontId="2"/>
  </si>
  <si>
    <t>小学6年男子</t>
    <rPh sb="0" eb="2">
      <t>ショウガク</t>
    </rPh>
    <rPh sb="3" eb="4">
      <t>ネン</t>
    </rPh>
    <rPh sb="4" eb="6">
      <t>ダンシ</t>
    </rPh>
    <phoneticPr fontId="2"/>
  </si>
  <si>
    <t>小学6年女子</t>
    <rPh sb="0" eb="2">
      <t>ショウガク</t>
    </rPh>
    <rPh sb="3" eb="4">
      <t>ネン</t>
    </rPh>
    <rPh sb="4" eb="6">
      <t>ジョシ</t>
    </rPh>
    <phoneticPr fontId="2"/>
  </si>
  <si>
    <t>小学5年男子</t>
    <rPh sb="0" eb="2">
      <t>ショウガク</t>
    </rPh>
    <rPh sb="3" eb="4">
      <t>ネン</t>
    </rPh>
    <rPh sb="4" eb="6">
      <t>ダンシ</t>
    </rPh>
    <phoneticPr fontId="2"/>
  </si>
  <si>
    <t>小学5年女子</t>
    <rPh sb="0" eb="2">
      <t>ショウガク</t>
    </rPh>
    <rPh sb="3" eb="4">
      <t>ネン</t>
    </rPh>
    <rPh sb="4" eb="6">
      <t>ジョシ</t>
    </rPh>
    <phoneticPr fontId="2"/>
  </si>
  <si>
    <t>○</t>
  </si>
  <si>
    <t>○</t>
    <phoneticPr fontId="2"/>
  </si>
  <si>
    <t>(C)</t>
    <phoneticPr fontId="2"/>
  </si>
  <si>
    <t>(D)</t>
    <phoneticPr fontId="2"/>
  </si>
  <si>
    <t>混合</t>
    <rPh sb="0" eb="2">
      <t>コンゴウ</t>
    </rPh>
    <phoneticPr fontId="2"/>
  </si>
  <si>
    <t>リレーエントリー</t>
    <phoneticPr fontId="2"/>
  </si>
  <si>
    <t>ﾘﾚｰ&amp;個人ｴﾝﾄﾘｰ</t>
    <rPh sb="4" eb="6">
      <t>コジン</t>
    </rPh>
    <phoneticPr fontId="2"/>
  </si>
  <si>
    <t>(E)</t>
    <phoneticPr fontId="2"/>
  </si>
  <si>
    <t>(A)</t>
    <phoneticPr fontId="2"/>
  </si>
  <si>
    <t>(B)</t>
    <phoneticPr fontId="2"/>
  </si>
  <si>
    <t>ﾘﾚｰのみ参加人数</t>
    <rPh sb="5" eb="7">
      <t>サンカ</t>
    </rPh>
    <rPh sb="7" eb="9">
      <t>ニンズウ</t>
    </rPh>
    <phoneticPr fontId="2"/>
  </si>
  <si>
    <t>リレーのみ参加料</t>
    <rPh sb="5" eb="7">
      <t>サンカ</t>
    </rPh>
    <rPh sb="7" eb="8">
      <t>リョウ</t>
    </rPh>
    <phoneticPr fontId="3"/>
  </si>
  <si>
    <t>【大会別特記事項】
○参考記録を必ず入力してください。4×100mR も分表示です。（例： 62秒35 ×　→　10235）
○男女混合リレーは、女子３名を上段に、男子３名を下段に
   入力してください。</t>
    <rPh sb="1" eb="3">
      <t>タイカイ</t>
    </rPh>
    <rPh sb="3" eb="4">
      <t>ベツ</t>
    </rPh>
    <rPh sb="4" eb="6">
      <t>トッキ</t>
    </rPh>
    <rPh sb="6" eb="8">
      <t>ジコウ</t>
    </rPh>
    <phoneticPr fontId="2"/>
  </si>
  <si>
    <t>中学共通男子</t>
    <rPh sb="0" eb="2">
      <t>チュウガク</t>
    </rPh>
    <rPh sb="2" eb="4">
      <t>キョウツウ</t>
    </rPh>
    <rPh sb="4" eb="6">
      <t>ダンシ</t>
    </rPh>
    <phoneticPr fontId="2"/>
  </si>
  <si>
    <t>中学共通女子</t>
    <rPh sb="0" eb="2">
      <t>チュウガク</t>
    </rPh>
    <rPh sb="2" eb="4">
      <t>キョウツウ</t>
    </rPh>
    <rPh sb="4" eb="6">
      <t>ジョシ</t>
    </rPh>
    <phoneticPr fontId="2"/>
  </si>
  <si>
    <t>中学1年男子</t>
    <rPh sb="0" eb="2">
      <t>チュウガク</t>
    </rPh>
    <rPh sb="3" eb="4">
      <t>ネン</t>
    </rPh>
    <rPh sb="4" eb="6">
      <t>ダンシ</t>
    </rPh>
    <phoneticPr fontId="2"/>
  </si>
  <si>
    <t>中学1年女子</t>
    <rPh sb="0" eb="2">
      <t>チュウガク</t>
    </rPh>
    <rPh sb="3" eb="4">
      <t>ネン</t>
    </rPh>
    <rPh sb="4" eb="6">
      <t>ジョシ</t>
    </rPh>
    <phoneticPr fontId="2"/>
  </si>
  <si>
    <t>　混合リレーの場合は、女子3名を上段に、男子3名を下段に入力して下さい。</t>
    <rPh sb="1" eb="3">
      <t>コンゴウ</t>
    </rPh>
    <rPh sb="7" eb="9">
      <t>バアイ</t>
    </rPh>
    <rPh sb="11" eb="13">
      <t>ジョシ</t>
    </rPh>
    <rPh sb="14" eb="15">
      <t>メイ</t>
    </rPh>
    <rPh sb="16" eb="18">
      <t>ジョウダン</t>
    </rPh>
    <rPh sb="20" eb="22">
      <t>ダンシ</t>
    </rPh>
    <rPh sb="23" eb="24">
      <t>メイ</t>
    </rPh>
    <rPh sb="25" eb="27">
      <t>ゲダン</t>
    </rPh>
    <rPh sb="28" eb="30">
      <t>ニュウリョク</t>
    </rPh>
    <rPh sb="32" eb="33">
      <t>クダ</t>
    </rPh>
    <phoneticPr fontId="2"/>
  </si>
  <si>
    <t>（入力を間違えますと、性別が異なってしまいます）</t>
    <rPh sb="1" eb="3">
      <t>ニュウリョク</t>
    </rPh>
    <rPh sb="4" eb="6">
      <t>マチガ</t>
    </rPh>
    <rPh sb="11" eb="13">
      <t>セイベツ</t>
    </rPh>
    <rPh sb="14" eb="15">
      <t>コト</t>
    </rPh>
    <phoneticPr fontId="2"/>
  </si>
  <si>
    <t>⑧セルが”赤色”になっているところが無いか（未入力）確認してください。</t>
    <rPh sb="5" eb="7">
      <t>アカイロ</t>
    </rPh>
    <rPh sb="18" eb="19">
      <t>ナ</t>
    </rPh>
    <rPh sb="22" eb="25">
      <t>ミニュウリョク</t>
    </rPh>
    <rPh sb="26" eb="28">
      <t>カクニン</t>
    </rPh>
    <phoneticPr fontId="2"/>
  </si>
  <si>
    <t>砲丸投(7.260kg)</t>
    <phoneticPr fontId="2"/>
  </si>
  <si>
    <t>砲丸投(4.000kg)</t>
    <rPh sb="0" eb="3">
      <t>ホウガンナゲ</t>
    </rPh>
    <phoneticPr fontId="2"/>
  </si>
  <si>
    <t>1年100m</t>
    <rPh sb="1" eb="2">
      <t>ネン</t>
    </rPh>
    <phoneticPr fontId="2"/>
  </si>
  <si>
    <t>2年100m</t>
    <rPh sb="1" eb="2">
      <t>ネン</t>
    </rPh>
    <phoneticPr fontId="2"/>
  </si>
  <si>
    <t>3年100m</t>
    <rPh sb="1" eb="2">
      <t>ネン</t>
    </rPh>
    <phoneticPr fontId="2"/>
  </si>
  <si>
    <t>4×100mR</t>
  </si>
  <si>
    <t>　ここを選択しないと「種目」を選択できません。</t>
    <rPh sb="4" eb="6">
      <t>センタク</t>
    </rPh>
    <rPh sb="11" eb="13">
      <t>シュモク</t>
    </rPh>
    <rPh sb="15" eb="17">
      <t>センタク</t>
    </rPh>
    <phoneticPr fontId="2"/>
  </si>
  <si>
    <t>ｶﾃｺﾞﾘ</t>
    <phoneticPr fontId="2"/>
  </si>
  <si>
    <t>学年</t>
    <rPh sb="0" eb="2">
      <t>ガクネン</t>
    </rPh>
    <phoneticPr fontId="2"/>
  </si>
  <si>
    <t>参加料／人</t>
    <rPh sb="0" eb="2">
      <t>サンカ</t>
    </rPh>
    <rPh sb="4" eb="5">
      <t>ヒト</t>
    </rPh>
    <phoneticPr fontId="3"/>
  </si>
  <si>
    <t>（4）追加・訂正</t>
    <rPh sb="3" eb="5">
      <t>ツイカ</t>
    </rPh>
    <rPh sb="6" eb="8">
      <t>テイセイ</t>
    </rPh>
    <phoneticPr fontId="2"/>
  </si>
  <si>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2"/>
  </si>
  <si>
    <t>⑨「参考記録」に自己記録を入力して下さい。</t>
    <rPh sb="2" eb="4">
      <t>サンコウ</t>
    </rPh>
    <rPh sb="4" eb="6">
      <t>キロク</t>
    </rPh>
    <rPh sb="8" eb="10">
      <t>ジコ</t>
    </rPh>
    <rPh sb="10" eb="12">
      <t>キロク</t>
    </rPh>
    <rPh sb="13" eb="15">
      <t>ニュウリョク</t>
    </rPh>
    <rPh sb="17" eb="18">
      <t>クダ</t>
    </rPh>
    <phoneticPr fontId="2"/>
  </si>
  <si>
    <t>④「参考記録」にチーム記録を入力して下さい。</t>
    <rPh sb="2" eb="4">
      <t>サンコウ</t>
    </rPh>
    <rPh sb="4" eb="6">
      <t>キロク</t>
    </rPh>
    <rPh sb="11" eb="13">
      <t>キロク</t>
    </rPh>
    <rPh sb="14" eb="16">
      <t>ニュウリョク</t>
    </rPh>
    <rPh sb="18" eb="19">
      <t>クダ</t>
    </rPh>
    <phoneticPr fontId="2"/>
  </si>
  <si>
    <r>
      <t xml:space="preserve">【大会別特記事項】
○参考記録を必ず入力のこと。400mも分表示です。
   小学生は分かる範囲で可。
</t>
    </r>
    <r>
      <rPr>
        <b/>
        <sz val="12"/>
        <color indexed="10"/>
        <rFont val="Meiryo UI"/>
        <family val="3"/>
        <charset val="128"/>
      </rPr>
      <t xml:space="preserve">○上位所属/ｶﾃｺﾞﾘを選択すると、参加料が確定します。
○上位所属/ｶﾃｺﾞﾘと性別/ｸﾗｽを選択すると、該当の種目がプルダウンで
   選択できるようになります。
</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9" eb="42">
      <t>ショウガクセイ</t>
    </rPh>
    <rPh sb="43" eb="44">
      <t>ワ</t>
    </rPh>
    <rPh sb="46" eb="48">
      <t>ハンイ</t>
    </rPh>
    <rPh sb="53" eb="55">
      <t>ジョウイ</t>
    </rPh>
    <rPh sb="55" eb="57">
      <t>ショゾク</t>
    </rPh>
    <rPh sb="64" eb="66">
      <t>センタク</t>
    </rPh>
    <rPh sb="70" eb="73">
      <t>サンカリョウ</t>
    </rPh>
    <rPh sb="74" eb="76">
      <t>カクテイ</t>
    </rPh>
    <rPh sb="82" eb="84">
      <t>ジョウイ</t>
    </rPh>
    <rPh sb="84" eb="86">
      <t>ショゾク</t>
    </rPh>
    <rPh sb="93" eb="95">
      <t>セイベツ</t>
    </rPh>
    <rPh sb="100" eb="102">
      <t>センタク</t>
    </rPh>
    <rPh sb="106" eb="108">
      <t>ガイトウ</t>
    </rPh>
    <rPh sb="109" eb="111">
      <t>シュモク</t>
    </rPh>
    <rPh sb="122" eb="124">
      <t>センタク</t>
    </rPh>
    <phoneticPr fontId="2"/>
  </si>
  <si>
    <r>
      <t>所属名称ﾌﾘｶﾞﾅ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0" eb="2">
      <t>ショゾク</t>
    </rPh>
    <rPh sb="2" eb="4">
      <t>メイショウ</t>
    </rPh>
    <rPh sb="11" eb="13">
      <t>ハンカク</t>
    </rPh>
    <rPh sb="16" eb="18">
      <t>ニュウリョク</t>
    </rPh>
    <rPh sb="20" eb="21">
      <t>クダ</t>
    </rPh>
    <phoneticPr fontId="1"/>
  </si>
  <si>
    <t>リレー申込票／長野陸上競技協会　</t>
    <rPh sb="7" eb="9">
      <t>ナガノ</t>
    </rPh>
    <rPh sb="9" eb="11">
      <t>リクジョウ</t>
    </rPh>
    <rPh sb="11" eb="13">
      <t>キョウギ</t>
    </rPh>
    <rPh sb="13" eb="15">
      <t>キョウカイ</t>
    </rPh>
    <phoneticPr fontId="3"/>
  </si>
  <si>
    <t>やり投(800g)</t>
    <rPh sb="2" eb="3">
      <t>ナ</t>
    </rPh>
    <phoneticPr fontId="2"/>
  </si>
  <si>
    <t>やり投(600g)</t>
    <rPh sb="2" eb="3">
      <t>ナ</t>
    </rPh>
    <phoneticPr fontId="2"/>
  </si>
  <si>
    <t>やり投(800g)</t>
    <rPh sb="2" eb="3">
      <t>ナ</t>
    </rPh>
    <phoneticPr fontId="2"/>
  </si>
  <si>
    <t>やり投(600g)</t>
    <rPh sb="2" eb="3">
      <t>ナ</t>
    </rPh>
    <phoneticPr fontId="2"/>
  </si>
  <si>
    <t>ジャベリックスロー(300g)</t>
    <phoneticPr fontId="2"/>
  </si>
  <si>
    <t>ジャベリックスロー(300g)</t>
    <phoneticPr fontId="2"/>
  </si>
  <si>
    <t>②「所属団体名・所属団体名略称・ 所属団体名略称ﾌﾘｶﾞﾅ」を入力して下さい。</t>
    <rPh sb="2" eb="4">
      <t>ショゾク</t>
    </rPh>
    <rPh sb="4" eb="6">
      <t>ダンタイ</t>
    </rPh>
    <rPh sb="6" eb="7">
      <t>メイ</t>
    </rPh>
    <phoneticPr fontId="2"/>
  </si>
  <si>
    <t>所属団体名
※日本陸連登録団体名･学校名</t>
    <rPh sb="0" eb="2">
      <t>ショゾク</t>
    </rPh>
    <rPh sb="7" eb="9">
      <t>ニホン</t>
    </rPh>
    <rPh sb="9" eb="11">
      <t>リクレン</t>
    </rPh>
    <phoneticPr fontId="2"/>
  </si>
  <si>
    <t>プルダウンメニュー</t>
    <phoneticPr fontId="2"/>
  </si>
  <si>
    <t>ジャベボール投</t>
  </si>
  <si>
    <t>小学男子</t>
    <rPh sb="2" eb="4">
      <t>ダンシ</t>
    </rPh>
    <phoneticPr fontId="2"/>
  </si>
  <si>
    <t>小学女子</t>
    <rPh sb="2" eb="4">
      <t>ジョシ</t>
    </rPh>
    <phoneticPr fontId="1"/>
  </si>
  <si>
    <t>4年100m</t>
    <rPh sb="1" eb="2">
      <t>ネン</t>
    </rPh>
    <phoneticPr fontId="2"/>
  </si>
  <si>
    <t>5年100m</t>
    <rPh sb="1" eb="2">
      <t>ネン</t>
    </rPh>
    <phoneticPr fontId="2"/>
  </si>
  <si>
    <t>6年100m</t>
    <rPh sb="1" eb="2">
      <t>ネン</t>
    </rPh>
    <phoneticPr fontId="2"/>
  </si>
  <si>
    <t>小学男子</t>
    <rPh sb="0" eb="2">
      <t>ショウガク</t>
    </rPh>
    <rPh sb="2" eb="4">
      <t>ダンシ</t>
    </rPh>
    <phoneticPr fontId="2"/>
  </si>
  <si>
    <t>小学女子</t>
    <rPh sb="0" eb="2">
      <t>ショウガク</t>
    </rPh>
    <rPh sb="2" eb="4">
      <t>ジョシ</t>
    </rPh>
    <phoneticPr fontId="2"/>
  </si>
  <si>
    <r>
      <t xml:space="preserve">所属名称
</t>
    </r>
    <r>
      <rPr>
        <sz val="9"/>
        <color indexed="10"/>
        <rFont val="Meiryo UI"/>
        <family val="3"/>
        <charset val="128"/>
      </rPr>
      <t>("小""中""高"入れて下さい)</t>
    </r>
    <rPh sb="0" eb="2">
      <t>ショゾク</t>
    </rPh>
    <rPh sb="2" eb="4">
      <t>メイショウ</t>
    </rPh>
    <rPh sb="7" eb="8">
      <t>ショウ</t>
    </rPh>
    <rPh sb="10" eb="11">
      <t>チュウ</t>
    </rPh>
    <rPh sb="13" eb="14">
      <t>コウ</t>
    </rPh>
    <rPh sb="15" eb="16">
      <t>イ</t>
    </rPh>
    <rPh sb="18" eb="19">
      <t>クダ</t>
    </rPh>
    <phoneticPr fontId="1"/>
  </si>
  <si>
    <t>携帯電話
番号</t>
    <rPh sb="0" eb="2">
      <t>ケイタイ</t>
    </rPh>
    <rPh sb="2" eb="4">
      <t>デンワ</t>
    </rPh>
    <rPh sb="5" eb="7">
      <t>バンゴウ</t>
    </rPh>
    <phoneticPr fontId="2"/>
  </si>
  <si>
    <t>運営協力者氏名</t>
    <rPh sb="0" eb="2">
      <t>ウンエイ</t>
    </rPh>
    <rPh sb="2" eb="5">
      <t>キョウリョクシャ</t>
    </rPh>
    <rPh sb="5" eb="7">
      <t>シメイ</t>
    </rPh>
    <phoneticPr fontId="2"/>
  </si>
  <si>
    <t>第57回⼤北陸上競技選⼿権⼤会</t>
    <rPh sb="0" eb="1">
      <t>ダイ</t>
    </rPh>
    <rPh sb="3" eb="4">
      <t>カイ</t>
    </rPh>
    <rPh sb="5" eb="6">
      <t>キタ</t>
    </rPh>
    <rPh sb="6" eb="8">
      <t>リクジョウ</t>
    </rPh>
    <rPh sb="8" eb="10">
      <t>キョウギ</t>
    </rPh>
    <rPh sb="10" eb="11">
      <t>セン</t>
    </rPh>
    <rPh sb="12" eb="13">
      <t>ゴン</t>
    </rPh>
    <rPh sb="14" eb="15">
      <t>カイ</t>
    </rPh>
    <phoneticPr fontId="2"/>
  </si>
  <si>
    <t>ジャベリックボール投</t>
    <rPh sb="9" eb="10">
      <t>ナ</t>
    </rPh>
    <phoneticPr fontId="2"/>
  </si>
  <si>
    <t>ファイル名は22TaihokuCS_○○○にして下さい。（下記参照）</t>
    <rPh sb="4" eb="5">
      <t>メイ</t>
    </rPh>
    <rPh sb="24" eb="25">
      <t>クダ</t>
    </rPh>
    <rPh sb="29" eb="31">
      <t>カキ</t>
    </rPh>
    <rPh sb="31" eb="33">
      <t>サンショウ</t>
    </rPh>
    <phoneticPr fontId="2"/>
  </si>
  <si>
    <t>ダウンロード時のファイル名は「22TaihokuCS_entryfile」となっているので、「entryfile」の部分を消去して、</t>
    <rPh sb="6" eb="7">
      <t>ジ</t>
    </rPh>
    <rPh sb="58" eb="60">
      <t>ブブン</t>
    </rPh>
    <rPh sb="61" eb="63">
      <t>ショウキョ</t>
    </rPh>
    <phoneticPr fontId="2"/>
  </si>
  <si>
    <t>（例：22TaihokuCS_entryfile を 22TaihokuCS_大北小 に変更　”小”まで記入してください　”学校”は記入しないで下さい）</t>
    <rPh sb="1" eb="2">
      <t>レイ</t>
    </rPh>
    <rPh sb="39" eb="41">
      <t>タイホク</t>
    </rPh>
    <rPh sb="41" eb="42">
      <t>ショウ</t>
    </rPh>
    <rPh sb="42" eb="43">
      <t>チュウコウ</t>
    </rPh>
    <rPh sb="44" eb="46">
      <t>ヘンコウ</t>
    </rPh>
    <rPh sb="48" eb="49">
      <t>ショウ</t>
    </rPh>
    <rPh sb="52" eb="54">
      <t>キニュウ</t>
    </rPh>
    <rPh sb="62" eb="64">
      <t>ガッコウ</t>
    </rPh>
    <rPh sb="66" eb="68">
      <t>キニュウ</t>
    </rPh>
    <rPh sb="72" eb="73">
      <t>クダ</t>
    </rPh>
    <phoneticPr fontId="2"/>
  </si>
  <si>
    <t>⑤「アスリートビブス」を入力して下さい。（入力不要の場合は必要ありません）</t>
    <rPh sb="12" eb="14">
      <t>ニュウリョク</t>
    </rPh>
    <rPh sb="16" eb="17">
      <t>クダ</t>
    </rPh>
    <rPh sb="21" eb="23">
      <t>ニュウリョク</t>
    </rPh>
    <rPh sb="23" eb="25">
      <t>フヨウ</t>
    </rPh>
    <rPh sb="26" eb="28">
      <t>バアイ</t>
    </rPh>
    <rPh sb="29" eb="31">
      <t>ヒツヨウ</t>
    </rPh>
    <phoneticPr fontId="2"/>
  </si>
  <si>
    <t>　アスリートビブスの重複がないか確認してください。</t>
    <rPh sb="10" eb="12">
      <t>ジュウフク</t>
    </rPh>
    <rPh sb="16" eb="18">
      <t>カクニン</t>
    </rPh>
    <phoneticPr fontId="2"/>
  </si>
  <si>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2"/>
  </si>
  <si>
    <t>①「上位所属/ｶﾃｺﾞﾘ」をドロップダウンから選択（一般・高校・中学・小学）して下さい。</t>
    <rPh sb="2" eb="4">
      <t>ジョウイ</t>
    </rPh>
    <rPh sb="4" eb="6">
      <t>ショゾク</t>
    </rPh>
    <rPh sb="23" eb="25">
      <t>センタク</t>
    </rPh>
    <rPh sb="26" eb="28">
      <t>イッパン</t>
    </rPh>
    <rPh sb="29" eb="31">
      <t>コウコウ</t>
    </rPh>
    <rPh sb="32" eb="34">
      <t>チュウガク</t>
    </rPh>
    <rPh sb="35" eb="37">
      <t>ショウガク</t>
    </rPh>
    <rPh sb="40" eb="41">
      <t>クダ</t>
    </rPh>
    <phoneticPr fontId="2"/>
  </si>
  <si>
    <t>④「性別/ｸﾗｽ」をドロップダウンから選択して下さい。</t>
    <rPh sb="2" eb="4">
      <t>セイベツ</t>
    </rPh>
    <rPh sb="19" eb="21">
      <t>センタク</t>
    </rPh>
    <rPh sb="23" eb="24">
      <t>クダ</t>
    </rPh>
    <phoneticPr fontId="2"/>
  </si>
  <si>
    <t>⑦学生の方は「学年」をドロップダウンから選択して下さい。</t>
    <rPh sb="1" eb="3">
      <t>ガクセイ</t>
    </rPh>
    <rPh sb="4" eb="5">
      <t>カタ</t>
    </rPh>
    <rPh sb="7" eb="9">
      <t>ガクネン</t>
    </rPh>
    <rPh sb="20" eb="22">
      <t>センタク</t>
    </rPh>
    <rPh sb="24" eb="25">
      <t>クダ</t>
    </rPh>
    <phoneticPr fontId="2"/>
  </si>
  <si>
    <t>⑧「種目」をドロップダウンから選択して下さい。</t>
    <rPh sb="2" eb="4">
      <t>シュモク</t>
    </rPh>
    <rPh sb="15" eb="17">
      <t>センタク</t>
    </rPh>
    <rPh sb="19" eb="20">
      <t>クダ</t>
    </rPh>
    <phoneticPr fontId="2"/>
  </si>
  <si>
    <t>①「性別/ｸﾗｽ」をドロップダウンから選択して下さい。</t>
    <rPh sb="2" eb="4">
      <t>セイベツ</t>
    </rPh>
    <rPh sb="19" eb="21">
      <t>センタク</t>
    </rPh>
    <rPh sb="23" eb="24">
      <t>クダ</t>
    </rPh>
    <phoneticPr fontId="2"/>
  </si>
  <si>
    <t>②「種目」をドロップダウンから選択して下さい。</t>
    <rPh sb="2" eb="4">
      <t>シュモク</t>
    </rPh>
    <rPh sb="15" eb="17">
      <t>センタク</t>
    </rPh>
    <rPh sb="19" eb="20">
      <t>クダ</t>
    </rPh>
    <phoneticPr fontId="2"/>
  </si>
  <si>
    <t>③「チーム枝番」は、同じ性別で複数のチームがエントリーする場合のみドロップダウンから選択して下さい。</t>
    <rPh sb="5" eb="6">
      <t>エダ</t>
    </rPh>
    <rPh sb="6" eb="7">
      <t>バン</t>
    </rPh>
    <rPh sb="10" eb="11">
      <t>オナ</t>
    </rPh>
    <rPh sb="12" eb="14">
      <t>セイベツ</t>
    </rPh>
    <rPh sb="15" eb="17">
      <t>フクスウ</t>
    </rPh>
    <rPh sb="29" eb="31">
      <t>バアイ</t>
    </rPh>
    <rPh sb="42" eb="44">
      <t>センタク</t>
    </rPh>
    <rPh sb="46" eb="47">
      <t>クダ</t>
    </rPh>
    <phoneticPr fontId="2"/>
  </si>
  <si>
    <t>⑥学生の方は「学年」をドロップダウンから選択して下さい。</t>
    <rPh sb="1" eb="3">
      <t>ガクセイ</t>
    </rPh>
    <rPh sb="4" eb="5">
      <t>カタ</t>
    </rPh>
    <rPh sb="7" eb="9">
      <t>ガクネン</t>
    </rPh>
    <rPh sb="20" eb="22">
      <t>センタク</t>
    </rPh>
    <rPh sb="24" eb="25">
      <t>クダ</t>
    </rPh>
    <phoneticPr fontId="2"/>
  </si>
  <si>
    <t>ｱｽﾘｰﾄﾋﾞﾌﾞｽ
/学年</t>
    <rPh sb="12" eb="14">
      <t>ガクネン</t>
    </rPh>
    <phoneticPr fontId="2"/>
  </si>
  <si>
    <t>（例：1000ｍ　3分20秒48 → 32048、　走幅跳　3m20　→　320、　ジャベリックボール投　20m00 →　2000）</t>
    <rPh sb="51" eb="52">
      <t>ナ</t>
    </rPh>
    <phoneticPr fontId="2"/>
  </si>
  <si>
    <t>ｱｽﾘｰﾄ
ﾋﾞﾌﾞｽ</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</si>
</sst>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Meiryo UI"/>
      <family val="3"/>
      <charset val="128"/>
    </font>
    <font>
      <sz val="16"/>
      <color indexed="8"/>
      <name val="Meiryo UI"/>
      <family val="3"/>
      <charset val="128"/>
    </font>
    <font>
      <sz val="11"/>
      <name val="Meiryo UI"/>
      <family val="3"/>
      <charset val="128"/>
    </font>
    <font>
      <u/>
      <sz val="11"/>
      <color indexed="10"/>
      <name val="Meiryo UI"/>
      <family val="3"/>
      <charset val="128"/>
    </font>
    <font>
      <sz val="11"/>
      <color indexed="10"/>
      <name val="Meiryo UI"/>
      <family val="3"/>
      <charset val="128"/>
    </font>
    <font>
      <sz val="11"/>
      <color indexed="9"/>
      <name val="Meiryo UI"/>
      <family val="3"/>
      <charset val="128"/>
    </font>
    <font>
      <sz val="9"/>
      <name val="Meiryo UI"/>
      <family val="3"/>
      <charset val="128"/>
    </font>
    <font>
      <b/>
      <sz val="12"/>
      <color indexed="8"/>
      <name val="Meiryo UI"/>
      <family val="3"/>
      <charset val="128"/>
    </font>
    <font>
      <sz val="10"/>
      <color indexed="8"/>
      <name val="Meiryo UI"/>
      <family val="3"/>
      <charset val="128"/>
    </font>
    <font>
      <sz val="8"/>
      <color indexed="8"/>
      <name val="Meiryo UI"/>
      <family val="3"/>
      <charset val="128"/>
    </font>
    <font>
      <b/>
      <sz val="12"/>
      <color indexed="10"/>
      <name val="Meiryo UI"/>
      <family val="3"/>
      <charset val="128"/>
    </font>
    <font>
      <b/>
      <sz val="14"/>
      <color indexed="9"/>
      <name val="Meiryo UI"/>
      <family val="3"/>
      <charset val="128"/>
    </font>
    <font>
      <b/>
      <sz val="14"/>
      <color indexed="8"/>
      <name val="Meiryo UI"/>
      <family val="3"/>
      <charset val="128"/>
    </font>
    <font>
      <b/>
      <sz val="13"/>
      <color indexed="9"/>
      <name val="Meiryo UI"/>
      <family val="3"/>
      <charset val="128"/>
    </font>
    <font>
      <b/>
      <sz val="14"/>
      <name val="Meiryo UI"/>
      <family val="3"/>
      <charset val="128"/>
    </font>
    <font>
      <sz val="9"/>
      <color indexed="8"/>
      <name val="Meiryo UI"/>
      <family val="3"/>
      <charset val="128"/>
    </font>
    <font>
      <b/>
      <sz val="16"/>
      <color indexed="21"/>
      <name val="Meiryo UI"/>
      <family val="3"/>
      <charset val="128"/>
    </font>
    <font>
      <b/>
      <sz val="16"/>
      <color indexed="8"/>
      <name val="Meiryo UI"/>
      <family val="3"/>
      <charset val="128"/>
    </font>
    <font>
      <b/>
      <sz val="18"/>
      <color indexed="8"/>
      <name val="Meiryo UI"/>
      <family val="3"/>
      <charset val="128"/>
    </font>
    <font>
      <sz val="11"/>
      <color theme="1"/>
      <name val="ＭＳ Ｐゴシック"/>
      <family val="3"/>
      <charset val="128"/>
      <scheme val="minor"/>
    </font>
    <font>
      <sz val="11"/>
      <color theme="1"/>
      <name val="Meiryo UI"/>
      <family val="3"/>
      <charset val="128"/>
    </font>
    <font>
      <b/>
      <sz val="18"/>
      <color theme="0"/>
      <name val="Meiryo UI"/>
      <family val="3"/>
      <charset val="128"/>
    </font>
    <font>
      <b/>
      <sz val="11"/>
      <color theme="0"/>
      <name val="Meiryo UI"/>
      <family val="3"/>
      <charset val="128"/>
    </font>
    <font>
      <sz val="11"/>
      <color rgb="FFC00000"/>
      <name val="Meiryo UI"/>
      <family val="3"/>
      <charset val="128"/>
    </font>
    <font>
      <b/>
      <sz val="11"/>
      <color rgb="FF0000CC"/>
      <name val="Meiryo UI"/>
      <family val="3"/>
      <charset val="128"/>
    </font>
    <font>
      <sz val="11"/>
      <color rgb="FFFF0000"/>
      <name val="Meiryo UI"/>
      <family val="3"/>
      <charset val="128"/>
    </font>
    <font>
      <sz val="16"/>
      <color theme="0"/>
      <name val="Meiryo UI"/>
      <family val="3"/>
      <charset val="128"/>
    </font>
    <font>
      <sz val="11"/>
      <color theme="0"/>
      <name val="Meiryo UI"/>
      <family val="3"/>
      <charset val="128"/>
    </font>
    <font>
      <sz val="9"/>
      <color theme="1"/>
      <name val="Meiryo UI"/>
      <family val="3"/>
      <charset val="128"/>
    </font>
    <font>
      <sz val="14"/>
      <color theme="1"/>
      <name val="Meiryo UI"/>
      <family val="3"/>
      <charset val="128"/>
    </font>
    <font>
      <b/>
      <sz val="16"/>
      <color rgb="FFFF0000"/>
      <name val="Meiryo UI"/>
      <family val="3"/>
      <charset val="128"/>
    </font>
    <font>
      <sz val="16"/>
      <color theme="1"/>
      <name val="Meiryo UI"/>
      <family val="3"/>
      <charset val="128"/>
    </font>
    <font>
      <sz val="9"/>
      <color indexed="10"/>
      <name val="Meiryo UI"/>
      <family val="3"/>
      <charset val="128"/>
    </font>
    <font>
      <b/>
      <sz val="11"/>
      <color rgb="FFFF0000"/>
      <name val="Meiryo UI"/>
      <family val="3"/>
      <charset val="128"/>
    </font>
    <font>
      <sz val="10"/>
      <color theme="1"/>
      <name val="Meiryo UI"/>
      <family val="3"/>
      <charset val="128"/>
    </font>
    <font>
      <sz val="6"/>
      <color indexed="8"/>
      <name val="Meiryo UI"/>
      <family val="3"/>
      <charset val="128"/>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rgb="FFC00000"/>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66FFFF"/>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24" fillId="0" borderId="0">
      <alignment vertical="center"/>
    </xf>
  </cellStyleXfs>
  <cellXfs count="257">
    <xf numFmtId="0" fontId="0" fillId="0" borderId="0" xfId="0">
      <alignment vertical="center"/>
    </xf>
    <xf numFmtId="0" fontId="5" fillId="0" borderId="0" xfId="0" applyFont="1">
      <alignment vertical="center"/>
    </xf>
    <xf numFmtId="0" fontId="25" fillId="0" borderId="0" xfId="0" applyFont="1">
      <alignment vertical="center"/>
    </xf>
    <xf numFmtId="0" fontId="5" fillId="0" borderId="0" xfId="0" applyFont="1" applyFill="1">
      <alignment vertical="center"/>
    </xf>
    <xf numFmtId="0" fontId="5" fillId="0" borderId="0" xfId="0" applyFont="1" applyFill="1" applyAlignment="1">
      <alignment horizontal="left" vertical="center"/>
    </xf>
    <xf numFmtId="0" fontId="26" fillId="7" borderId="0" xfId="0" applyFont="1" applyFill="1" applyAlignment="1">
      <alignment horizontal="center" vertical="center"/>
    </xf>
    <xf numFmtId="0" fontId="25" fillId="0" borderId="0" xfId="0" applyFont="1" applyFill="1">
      <alignment vertical="center"/>
    </xf>
    <xf numFmtId="0" fontId="5" fillId="0" borderId="0" xfId="0" applyFont="1" applyFill="1" applyAlignment="1">
      <alignment vertical="center"/>
    </xf>
    <xf numFmtId="0" fontId="27" fillId="7" borderId="0" xfId="0" applyFont="1" applyFill="1" applyAlignment="1">
      <alignment horizontal="left" vertical="center"/>
    </xf>
    <xf numFmtId="0" fontId="28" fillId="0" borderId="0" xfId="0" applyFont="1">
      <alignment vertical="center"/>
    </xf>
    <xf numFmtId="0" fontId="7"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7" fillId="2" borderId="1"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32" fillId="0" borderId="0" xfId="0" applyFont="1">
      <alignment vertical="center"/>
    </xf>
    <xf numFmtId="0" fontId="25" fillId="0" borderId="0" xfId="0" applyFont="1" applyFill="1" applyBorder="1">
      <alignment vertical="center"/>
    </xf>
    <xf numFmtId="0" fontId="25" fillId="0" borderId="0" xfId="0" applyFont="1" applyAlignment="1">
      <alignment horizontal="center" vertical="center"/>
    </xf>
    <xf numFmtId="0" fontId="7" fillId="0" borderId="0" xfId="0" applyFont="1" applyFill="1">
      <alignment vertical="center"/>
    </xf>
    <xf numFmtId="0" fontId="13" fillId="0" borderId="0" xfId="0" applyFont="1" applyAlignment="1">
      <alignment horizontal="left" vertical="center"/>
    </xf>
    <xf numFmtId="0" fontId="25" fillId="0" borderId="3" xfId="0" applyFont="1" applyBorder="1" applyAlignment="1">
      <alignment horizontal="center" vertical="center"/>
    </xf>
    <xf numFmtId="0" fontId="25" fillId="0" borderId="0" xfId="0" applyFont="1" applyAlignment="1">
      <alignment vertical="center"/>
    </xf>
    <xf numFmtId="177" fontId="25" fillId="0" borderId="4" xfId="0" applyNumberFormat="1" applyFont="1" applyBorder="1" applyAlignment="1">
      <alignment horizontal="center" vertical="center"/>
    </xf>
    <xf numFmtId="178" fontId="25" fillId="0" borderId="4" xfId="0" applyNumberFormat="1" applyFont="1" applyBorder="1" applyAlignment="1">
      <alignment horizontal="center" vertical="center"/>
    </xf>
    <xf numFmtId="176" fontId="25" fillId="0" borderId="4" xfId="0" applyNumberFormat="1" applyFont="1" applyFill="1" applyBorder="1" applyAlignment="1">
      <alignment horizontal="center" vertical="center"/>
    </xf>
    <xf numFmtId="176" fontId="25" fillId="0" borderId="4" xfId="0" applyNumberFormat="1" applyFont="1" applyBorder="1" applyAlignment="1">
      <alignment horizontal="center" vertical="center"/>
    </xf>
    <xf numFmtId="0" fontId="25" fillId="0" borderId="6" xfId="0" applyFont="1" applyBorder="1" applyAlignment="1">
      <alignment vertical="center" wrapText="1"/>
    </xf>
    <xf numFmtId="0" fontId="25" fillId="0" borderId="8" xfId="0" applyFont="1" applyBorder="1" applyAlignment="1">
      <alignment vertical="center" wrapText="1"/>
    </xf>
    <xf numFmtId="0" fontId="25" fillId="0" borderId="0" xfId="0" applyFont="1" applyFill="1" applyAlignment="1">
      <alignment vertical="top"/>
    </xf>
    <xf numFmtId="0" fontId="25" fillId="0" borderId="0" xfId="0" applyFont="1" applyBorder="1">
      <alignment vertical="center"/>
    </xf>
    <xf numFmtId="0" fontId="12" fillId="0" borderId="0" xfId="0" applyFont="1" applyBorder="1" applyAlignment="1">
      <alignment vertical="center"/>
    </xf>
    <xf numFmtId="0" fontId="14" fillId="0" borderId="0"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5" fillId="8" borderId="11" xfId="0" applyFont="1" applyFill="1" applyBorder="1" applyAlignment="1" applyProtection="1">
      <alignment horizontal="center" vertical="center"/>
      <protection locked="0"/>
    </xf>
    <xf numFmtId="0" fontId="25" fillId="8" borderId="12" xfId="0" applyFont="1" applyFill="1" applyBorder="1" applyAlignment="1" applyProtection="1">
      <alignment vertical="center"/>
      <protection locked="0"/>
    </xf>
    <xf numFmtId="0" fontId="25" fillId="8" borderId="12" xfId="0" applyFont="1" applyFill="1" applyBorder="1" applyAlignment="1" applyProtection="1">
      <alignment horizontal="center" vertical="center"/>
      <protection locked="0"/>
    </xf>
    <xf numFmtId="0" fontId="25" fillId="8" borderId="13" xfId="0" applyFont="1" applyFill="1" applyBorder="1" applyAlignment="1" applyProtection="1">
      <alignment vertical="center"/>
      <protection locked="0"/>
    </xf>
    <xf numFmtId="0" fontId="7" fillId="3" borderId="0" xfId="0" applyFont="1" applyFill="1">
      <alignment vertical="center"/>
    </xf>
    <xf numFmtId="0" fontId="25" fillId="9" borderId="0" xfId="0" applyFont="1" applyFill="1">
      <alignment vertical="center"/>
    </xf>
    <xf numFmtId="0" fontId="7" fillId="9" borderId="0" xfId="0" applyFont="1" applyFill="1">
      <alignment vertical="center"/>
    </xf>
    <xf numFmtId="0" fontId="12" fillId="2" borderId="4"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wrapText="1"/>
    </xf>
    <xf numFmtId="0" fontId="25" fillId="8" borderId="15" xfId="0" applyFont="1" applyFill="1" applyBorder="1" applyAlignment="1" applyProtection="1">
      <alignment horizontal="center" vertical="center"/>
      <protection locked="0"/>
    </xf>
    <xf numFmtId="0" fontId="25" fillId="8" borderId="16" xfId="0" applyFont="1" applyFill="1" applyBorder="1" applyAlignment="1" applyProtection="1">
      <alignment vertical="center"/>
      <protection locked="0"/>
    </xf>
    <xf numFmtId="0" fontId="25" fillId="8" borderId="16" xfId="0" applyFont="1" applyFill="1" applyBorder="1" applyAlignment="1" applyProtection="1">
      <alignment horizontal="center" vertical="center"/>
      <protection locked="0"/>
    </xf>
    <xf numFmtId="0" fontId="25" fillId="8" borderId="17" xfId="0" applyFont="1" applyFill="1" applyBorder="1" applyAlignment="1" applyProtection="1">
      <alignment vertical="center"/>
      <protection locked="0"/>
    </xf>
    <xf numFmtId="0" fontId="32" fillId="0" borderId="0" xfId="0" applyNumberFormat="1" applyFont="1" applyFill="1" applyAlignment="1">
      <alignment vertical="center" wrapText="1" shrinkToFit="1"/>
    </xf>
    <xf numFmtId="0" fontId="25" fillId="0" borderId="1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5" fillId="8" borderId="19" xfId="0" applyFont="1" applyFill="1" applyBorder="1" applyAlignment="1" applyProtection="1">
      <alignment horizontal="center" vertical="center"/>
      <protection locked="0"/>
    </xf>
    <xf numFmtId="0" fontId="25" fillId="8" borderId="20" xfId="0" applyFont="1" applyFill="1" applyBorder="1" applyAlignment="1" applyProtection="1">
      <alignment vertical="center"/>
      <protection locked="0"/>
    </xf>
    <xf numFmtId="0" fontId="25" fillId="8" borderId="20" xfId="0" applyFont="1" applyFill="1" applyBorder="1" applyAlignment="1" applyProtection="1">
      <alignment horizontal="center" vertical="center"/>
      <protection locked="0"/>
    </xf>
    <xf numFmtId="0" fontId="25" fillId="8" borderId="21" xfId="0" applyFont="1" applyFill="1" applyBorder="1" applyAlignment="1" applyProtection="1">
      <alignment vertical="center"/>
      <protection locked="0"/>
    </xf>
    <xf numFmtId="0" fontId="5" fillId="8" borderId="22"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25" fillId="8" borderId="23" xfId="0" applyFont="1" applyFill="1" applyBorder="1" applyAlignment="1" applyProtection="1">
      <alignment horizontal="center" vertical="center"/>
      <protection locked="0"/>
    </xf>
    <xf numFmtId="0" fontId="25" fillId="8" borderId="24" xfId="0" applyFont="1" applyFill="1" applyBorder="1" applyAlignment="1" applyProtection="1">
      <alignment vertical="center"/>
      <protection locked="0"/>
    </xf>
    <xf numFmtId="0" fontId="25" fillId="8" borderId="24" xfId="0" applyFont="1" applyFill="1" applyBorder="1" applyAlignment="1" applyProtection="1">
      <alignment horizontal="center" vertical="center"/>
      <protection locked="0"/>
    </xf>
    <xf numFmtId="0" fontId="25" fillId="8" borderId="25" xfId="0" applyFont="1" applyFill="1" applyBorder="1" applyAlignment="1" applyProtection="1">
      <alignment vertical="center"/>
      <protection locked="0"/>
    </xf>
    <xf numFmtId="0" fontId="25" fillId="0" borderId="0" xfId="0" applyFont="1" applyFill="1" applyAlignment="1">
      <alignment horizontal="center" vertical="center"/>
    </xf>
    <xf numFmtId="0" fontId="25" fillId="8" borderId="12" xfId="0" applyFont="1" applyFill="1" applyBorder="1" applyProtection="1">
      <alignment vertical="center"/>
      <protection locked="0"/>
    </xf>
    <xf numFmtId="0" fontId="25" fillId="8" borderId="26" xfId="0" applyFont="1" applyFill="1" applyBorder="1" applyAlignment="1" applyProtection="1">
      <alignment horizontal="center" vertical="center"/>
      <protection locked="0"/>
    </xf>
    <xf numFmtId="0" fontId="25" fillId="8" borderId="13" xfId="0" applyFont="1" applyFill="1" applyBorder="1" applyProtection="1">
      <alignment vertical="center"/>
      <protection locked="0"/>
    </xf>
    <xf numFmtId="0" fontId="25" fillId="8" borderId="16" xfId="0" applyFont="1" applyFill="1" applyBorder="1" applyProtection="1">
      <alignment vertical="center"/>
      <protection locked="0"/>
    </xf>
    <xf numFmtId="0" fontId="25" fillId="8" borderId="27" xfId="0" applyFont="1" applyFill="1" applyBorder="1" applyAlignment="1" applyProtection="1">
      <alignment horizontal="center" vertical="center"/>
      <protection locked="0"/>
    </xf>
    <xf numFmtId="0" fontId="25" fillId="8" borderId="17" xfId="0" applyFont="1" applyFill="1" applyBorder="1" applyProtection="1">
      <alignment vertical="center"/>
      <protection locked="0"/>
    </xf>
    <xf numFmtId="0" fontId="25" fillId="8" borderId="28" xfId="0" applyFont="1" applyFill="1" applyBorder="1" applyAlignment="1" applyProtection="1">
      <alignment horizontal="center" vertical="center"/>
      <protection locked="0"/>
    </xf>
    <xf numFmtId="0" fontId="25" fillId="8" borderId="29" xfId="0" applyFont="1" applyFill="1" applyBorder="1" applyProtection="1">
      <alignment vertical="center"/>
      <protection locked="0"/>
    </xf>
    <xf numFmtId="0" fontId="25" fillId="8" borderId="30" xfId="0" applyFont="1" applyFill="1" applyBorder="1" applyAlignment="1" applyProtection="1">
      <alignment horizontal="center" vertical="center"/>
      <protection locked="0"/>
    </xf>
    <xf numFmtId="0" fontId="25" fillId="8" borderId="31" xfId="0" applyFont="1" applyFill="1" applyBorder="1" applyProtection="1">
      <alignment vertical="center"/>
      <protection locked="0"/>
    </xf>
    <xf numFmtId="0" fontId="25" fillId="8" borderId="24" xfId="0" applyFont="1" applyFill="1" applyBorder="1" applyProtection="1">
      <alignment vertical="center"/>
      <protection locked="0"/>
    </xf>
    <xf numFmtId="0" fontId="25" fillId="8" borderId="32" xfId="0" applyFont="1" applyFill="1" applyBorder="1" applyAlignment="1" applyProtection="1">
      <alignment horizontal="center" vertical="center"/>
      <protection locked="0"/>
    </xf>
    <xf numFmtId="0" fontId="25" fillId="8" borderId="25" xfId="0" applyFont="1" applyFill="1" applyBorder="1" applyProtection="1">
      <alignment vertical="center"/>
      <protection locked="0"/>
    </xf>
    <xf numFmtId="0" fontId="25" fillId="8" borderId="29" xfId="0" applyFont="1" applyFill="1" applyBorder="1" applyAlignment="1" applyProtection="1">
      <alignment horizontal="center" vertical="center"/>
      <protection locked="0"/>
    </xf>
    <xf numFmtId="0" fontId="25" fillId="8" borderId="13" xfId="0" applyFont="1" applyFill="1" applyBorder="1" applyAlignment="1" applyProtection="1">
      <alignment horizontal="center" vertical="center"/>
      <protection locked="0"/>
    </xf>
    <xf numFmtId="0" fontId="25" fillId="8" borderId="21" xfId="0" applyFont="1" applyFill="1" applyBorder="1" applyAlignment="1" applyProtection="1">
      <alignment horizontal="center" vertical="center"/>
      <protection locked="0"/>
    </xf>
    <xf numFmtId="0" fontId="25" fillId="8" borderId="25" xfId="0"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5" fillId="0" borderId="0" xfId="0" applyFont="1" applyFill="1" applyBorder="1" applyAlignment="1" applyProtection="1">
      <alignment horizontal="center" vertical="center"/>
      <protection locked="0"/>
    </xf>
    <xf numFmtId="0" fontId="25" fillId="0" borderId="0" xfId="0" applyFont="1" applyFill="1" applyBorder="1" applyProtection="1">
      <alignment vertical="center"/>
      <protection locked="0"/>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0" fontId="13" fillId="0" borderId="0" xfId="0" applyFont="1" applyFill="1" applyBorder="1" applyAlignment="1" applyProtection="1">
      <alignment horizontal="center" vertical="center"/>
      <protection locked="0"/>
    </xf>
    <xf numFmtId="0" fontId="7" fillId="0" borderId="0" xfId="0" applyFont="1" applyFill="1" applyBorder="1">
      <alignment vertical="center"/>
    </xf>
    <xf numFmtId="0" fontId="25" fillId="0" borderId="0" xfId="0" applyFont="1" applyFill="1" applyAlignment="1">
      <alignment vertical="center" wrapText="1"/>
    </xf>
    <xf numFmtId="0" fontId="9" fillId="0" borderId="0" xfId="0" applyFont="1" applyFill="1" applyAlignment="1">
      <alignment vertical="center" wrapText="1"/>
    </xf>
    <xf numFmtId="0" fontId="25" fillId="0" borderId="1"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horizontal="left" vertical="center"/>
    </xf>
    <xf numFmtId="0" fontId="12" fillId="0" borderId="0" xfId="0" applyFont="1" applyFill="1" applyBorder="1" applyAlignment="1">
      <alignment vertical="top" wrapText="1"/>
    </xf>
    <xf numFmtId="0" fontId="9" fillId="0" borderId="0" xfId="0" applyFont="1" applyAlignment="1">
      <alignment horizontal="center" vertical="center"/>
    </xf>
    <xf numFmtId="0" fontId="9" fillId="0" borderId="0" xfId="0" applyFont="1">
      <alignment vertical="center"/>
    </xf>
    <xf numFmtId="0" fontId="13" fillId="0" borderId="34" xfId="0" applyFont="1" applyBorder="1" applyAlignment="1">
      <alignment horizontal="center" vertical="center"/>
    </xf>
    <xf numFmtId="0" fontId="10" fillId="0" borderId="0" xfId="0" applyFont="1" applyFill="1">
      <alignment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7" fillId="0" borderId="0" xfId="0" applyFont="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176" fontId="25" fillId="0" borderId="4" xfId="0" applyNumberFormat="1" applyFont="1" applyFill="1" applyBorder="1" applyAlignment="1" applyProtection="1">
      <alignment horizontal="center" vertical="center"/>
    </xf>
    <xf numFmtId="5" fontId="25" fillId="0" borderId="37" xfId="0" applyNumberFormat="1" applyFont="1" applyBorder="1" applyAlignment="1">
      <alignment horizontal="center" vertical="center"/>
    </xf>
    <xf numFmtId="5" fontId="25" fillId="0" borderId="2" xfId="0" applyNumberFormat="1" applyFont="1" applyBorder="1" applyAlignment="1">
      <alignment horizontal="center" vertical="center"/>
    </xf>
    <xf numFmtId="176" fontId="25" fillId="0" borderId="38" xfId="0" applyNumberFormat="1" applyFont="1" applyBorder="1" applyAlignment="1">
      <alignment horizontal="center" vertical="center"/>
    </xf>
    <xf numFmtId="0" fontId="7" fillId="0" borderId="0" xfId="0" applyFont="1" applyBorder="1">
      <alignment vertical="center"/>
    </xf>
    <xf numFmtId="0" fontId="32" fillId="0" borderId="0" xfId="0" applyFont="1" applyAlignment="1">
      <alignment horizontal="center" vertical="center"/>
    </xf>
    <xf numFmtId="0" fontId="25" fillId="0" borderId="36" xfId="0" applyFont="1" applyBorder="1">
      <alignment vertical="center"/>
    </xf>
    <xf numFmtId="0" fontId="17" fillId="0" borderId="0" xfId="0" applyFont="1">
      <alignment vertical="center"/>
    </xf>
    <xf numFmtId="0" fontId="18" fillId="0" borderId="0" xfId="0" applyFont="1" applyAlignment="1">
      <alignment horizontal="left" vertical="center"/>
    </xf>
    <xf numFmtId="0" fontId="19" fillId="0" borderId="0" xfId="0" applyFont="1" applyFill="1" applyAlignment="1">
      <alignment vertical="center"/>
    </xf>
    <xf numFmtId="0" fontId="25" fillId="0" borderId="2" xfId="0" applyFont="1" applyBorder="1">
      <alignment vertical="center"/>
    </xf>
    <xf numFmtId="0" fontId="20" fillId="2" borderId="39" xfId="0" applyFont="1" applyFill="1" applyBorder="1" applyAlignment="1">
      <alignment vertical="center" wrapText="1"/>
    </xf>
    <xf numFmtId="0" fontId="11" fillId="10" borderId="36" xfId="0" applyFont="1" applyFill="1" applyBorder="1" applyAlignment="1">
      <alignment horizontal="center" vertical="center" wrapText="1"/>
    </xf>
    <xf numFmtId="0" fontId="20" fillId="11" borderId="36" xfId="0" applyFont="1" applyFill="1" applyBorder="1" applyAlignment="1">
      <alignment horizontal="center" vertical="center" wrapText="1"/>
    </xf>
    <xf numFmtId="0" fontId="20" fillId="10" borderId="36" xfId="0" applyFont="1" applyFill="1" applyBorder="1" applyAlignment="1">
      <alignment horizontal="center" vertical="center"/>
    </xf>
    <xf numFmtId="0" fontId="20" fillId="11" borderId="36" xfId="0" applyFont="1" applyFill="1" applyBorder="1" applyAlignment="1">
      <alignment horizontal="center" vertical="center"/>
    </xf>
    <xf numFmtId="0" fontId="11" fillId="10" borderId="40" xfId="0" applyFont="1" applyFill="1" applyBorder="1" applyAlignment="1">
      <alignment horizontal="center" vertical="center" wrapText="1"/>
    </xf>
    <xf numFmtId="0" fontId="11" fillId="11" borderId="34" xfId="0" applyFont="1" applyFill="1" applyBorder="1" applyAlignment="1">
      <alignment horizontal="center" vertical="center" wrapText="1"/>
    </xf>
    <xf numFmtId="49" fontId="25" fillId="9" borderId="41" xfId="0" applyNumberFormat="1" applyFont="1" applyFill="1" applyBorder="1">
      <alignment vertical="center"/>
    </xf>
    <xf numFmtId="0" fontId="21" fillId="0" borderId="1" xfId="0" applyNumberFormat="1" applyFont="1" applyBorder="1" applyAlignment="1">
      <alignment horizontal="center" vertical="center"/>
    </xf>
    <xf numFmtId="0" fontId="22" fillId="12" borderId="1" xfId="0" applyNumberFormat="1" applyFont="1" applyFill="1" applyBorder="1" applyAlignment="1">
      <alignment horizontal="center" vertical="center"/>
    </xf>
    <xf numFmtId="0" fontId="21" fillId="0" borderId="42" xfId="0" applyNumberFormat="1" applyFont="1" applyBorder="1" applyAlignment="1">
      <alignment horizontal="center" vertical="center"/>
    </xf>
    <xf numFmtId="0" fontId="25" fillId="0" borderId="43" xfId="0" applyFont="1" applyBorder="1">
      <alignment vertical="center"/>
    </xf>
    <xf numFmtId="0" fontId="25" fillId="4" borderId="1" xfId="0" applyFont="1" applyFill="1" applyBorder="1">
      <alignment vertical="center"/>
    </xf>
    <xf numFmtId="0" fontId="25" fillId="4" borderId="1" xfId="0" applyFont="1" applyFill="1" applyBorder="1" applyAlignment="1" applyProtection="1">
      <alignment horizontal="center" vertical="center"/>
    </xf>
    <xf numFmtId="0" fontId="25" fillId="4" borderId="42" xfId="0" applyFont="1" applyFill="1" applyBorder="1" applyAlignment="1" applyProtection="1">
      <alignment horizontal="center" vertical="center"/>
    </xf>
    <xf numFmtId="0" fontId="22" fillId="12" borderId="42" xfId="0" applyNumberFormat="1" applyFont="1" applyFill="1" applyBorder="1" applyAlignment="1">
      <alignment horizontal="center" vertical="center"/>
    </xf>
    <xf numFmtId="0" fontId="25" fillId="0" borderId="44" xfId="0" applyFont="1" applyBorder="1">
      <alignment vertical="center"/>
    </xf>
    <xf numFmtId="0" fontId="10" fillId="0" borderId="0" xfId="0" applyFont="1">
      <alignment vertical="center"/>
    </xf>
    <xf numFmtId="0" fontId="25" fillId="2" borderId="1" xfId="0" applyFont="1" applyFill="1" applyBorder="1" applyProtection="1">
      <alignment vertical="center"/>
      <protection locked="0"/>
    </xf>
    <xf numFmtId="0" fontId="25" fillId="13" borderId="42" xfId="0" applyFont="1" applyFill="1" applyBorder="1" applyAlignment="1" applyProtection="1">
      <alignment horizontal="center" vertical="center"/>
    </xf>
    <xf numFmtId="0" fontId="7" fillId="0" borderId="45" xfId="0" applyFont="1" applyBorder="1">
      <alignment vertical="center"/>
    </xf>
    <xf numFmtId="0" fontId="7" fillId="0" borderId="1" xfId="0" applyFont="1" applyBorder="1">
      <alignment vertical="center"/>
    </xf>
    <xf numFmtId="0" fontId="10" fillId="5" borderId="0" xfId="0" applyFont="1" applyFill="1">
      <alignment vertical="center"/>
    </xf>
    <xf numFmtId="0" fontId="30" fillId="0" borderId="33" xfId="0" applyFont="1" applyBorder="1">
      <alignment vertical="center"/>
    </xf>
    <xf numFmtId="0" fontId="7" fillId="0" borderId="33" xfId="0" applyFont="1" applyBorder="1">
      <alignment vertical="center"/>
    </xf>
    <xf numFmtId="0" fontId="7" fillId="0" borderId="0" xfId="0" applyFont="1" applyBorder="1" applyAlignment="1">
      <alignment horizontal="center" vertical="center"/>
    </xf>
    <xf numFmtId="49" fontId="25" fillId="9" borderId="41" xfId="0" applyNumberFormat="1" applyFont="1" applyFill="1" applyBorder="1" applyAlignment="1">
      <alignment vertical="center" shrinkToFit="1"/>
    </xf>
    <xf numFmtId="0" fontId="25" fillId="0" borderId="46" xfId="0" applyFont="1" applyBorder="1">
      <alignment vertical="center"/>
    </xf>
    <xf numFmtId="0" fontId="22" fillId="12" borderId="2"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5" fillId="0" borderId="47" xfId="0" applyFont="1" applyBorder="1">
      <alignment vertical="center"/>
    </xf>
    <xf numFmtId="0" fontId="25" fillId="2" borderId="2" xfId="0" applyFont="1" applyFill="1" applyBorder="1" applyProtection="1">
      <alignment vertical="center"/>
      <protection locked="0"/>
    </xf>
    <xf numFmtId="0" fontId="25" fillId="13" borderId="38" xfId="0" applyFont="1" applyFill="1" applyBorder="1" applyAlignment="1" applyProtection="1">
      <alignment horizontal="center" vertical="center"/>
    </xf>
    <xf numFmtId="0" fontId="25" fillId="2" borderId="36" xfId="0" applyFont="1" applyFill="1" applyBorder="1" applyProtection="1">
      <alignment vertical="center"/>
      <protection locked="0"/>
    </xf>
    <xf numFmtId="49" fontId="23"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0" xfId="0" applyNumberFormat="1" applyFont="1" applyFill="1" applyBorder="1">
      <alignment vertical="center"/>
    </xf>
    <xf numFmtId="49" fontId="25" fillId="0" borderId="0" xfId="0" applyNumberFormat="1" applyFont="1" applyFill="1" applyBorder="1" applyAlignment="1">
      <alignment vertical="center" wrapText="1"/>
    </xf>
    <xf numFmtId="0" fontId="25" fillId="0" borderId="0" xfId="0" applyFont="1" applyAlignment="1">
      <alignment horizontal="center" vertical="center"/>
    </xf>
    <xf numFmtId="0" fontId="5" fillId="14" borderId="0" xfId="0" applyFont="1" applyFill="1" applyAlignment="1">
      <alignment vertical="center"/>
    </xf>
    <xf numFmtId="49" fontId="25" fillId="9" borderId="37" xfId="0" applyNumberFormat="1" applyFont="1" applyFill="1" applyBorder="1" applyAlignment="1">
      <alignment vertical="center" wrapText="1"/>
    </xf>
    <xf numFmtId="0" fontId="25" fillId="2" borderId="1" xfId="0" applyFont="1" applyFill="1" applyBorder="1" applyAlignment="1" applyProtection="1">
      <alignment horizontal="center" vertical="center" wrapText="1"/>
      <protection locked="0"/>
    </xf>
    <xf numFmtId="0" fontId="25" fillId="13" borderId="42" xfId="0" applyFont="1" applyFill="1" applyBorder="1" applyAlignment="1" applyProtection="1">
      <alignment horizontal="center" vertical="center" wrapText="1"/>
    </xf>
    <xf numFmtId="0" fontId="7" fillId="14" borderId="0" xfId="0" applyFont="1" applyFill="1">
      <alignment vertical="center"/>
    </xf>
    <xf numFmtId="0" fontId="25" fillId="14" borderId="0" xfId="0" applyFont="1" applyFill="1">
      <alignment vertical="center"/>
    </xf>
    <xf numFmtId="0" fontId="7" fillId="14" borderId="0" xfId="0" applyFont="1" applyFill="1" applyBorder="1" applyAlignment="1">
      <alignment horizontal="center" vertical="center"/>
    </xf>
    <xf numFmtId="0" fontId="7" fillId="14" borderId="0" xfId="0" applyFont="1" applyFill="1" applyBorder="1">
      <alignment vertical="center"/>
    </xf>
    <xf numFmtId="0" fontId="7" fillId="14" borderId="0" xfId="0" applyFont="1" applyFill="1" applyBorder="1" applyAlignment="1">
      <alignment vertical="center"/>
    </xf>
    <xf numFmtId="0" fontId="25" fillId="2" borderId="1" xfId="0" applyFont="1" applyFill="1" applyBorder="1" applyAlignment="1" applyProtection="1">
      <alignment horizontal="center" vertical="center" shrinkToFit="1"/>
      <protection locked="0"/>
    </xf>
    <xf numFmtId="0" fontId="25" fillId="4" borderId="1" xfId="0" applyFont="1" applyFill="1" applyBorder="1" applyAlignment="1">
      <alignment horizontal="center" vertical="center"/>
    </xf>
    <xf numFmtId="0" fontId="25" fillId="2" borderId="2" xfId="0" applyFont="1" applyFill="1" applyBorder="1" applyAlignment="1" applyProtection="1">
      <alignment horizontal="center" vertical="center" shrinkToFit="1"/>
      <protection locked="0"/>
    </xf>
    <xf numFmtId="0" fontId="25" fillId="2" borderId="36" xfId="0" applyFont="1" applyFill="1" applyBorder="1" applyAlignment="1" applyProtection="1">
      <alignment horizontal="center" vertical="center" wrapText="1"/>
      <protection locked="0"/>
    </xf>
    <xf numFmtId="0" fontId="25" fillId="13" borderId="34" xfId="0" applyFont="1" applyFill="1" applyBorder="1" applyAlignment="1" applyProtection="1">
      <alignment horizontal="center" vertical="center" wrapText="1"/>
    </xf>
    <xf numFmtId="0" fontId="25" fillId="4" borderId="36" xfId="0" applyFont="1" applyFill="1" applyBorder="1">
      <alignment vertical="center"/>
    </xf>
    <xf numFmtId="0" fontId="25" fillId="4" borderId="36" xfId="0" applyFont="1" applyFill="1" applyBorder="1" applyAlignment="1">
      <alignment horizontal="center" vertical="center"/>
    </xf>
    <xf numFmtId="0" fontId="25" fillId="4" borderId="36" xfId="0" applyFont="1" applyFill="1" applyBorder="1" applyAlignment="1" applyProtection="1">
      <alignment horizontal="center" vertical="center"/>
    </xf>
    <xf numFmtId="0" fontId="25" fillId="4" borderId="34" xfId="0" applyFont="1" applyFill="1" applyBorder="1" applyAlignment="1" applyProtection="1">
      <alignment horizontal="center" vertical="center"/>
    </xf>
    <xf numFmtId="0" fontId="21" fillId="0" borderId="38" xfId="0" applyNumberFormat="1" applyFont="1" applyBorder="1" applyAlignment="1">
      <alignment horizontal="center" vertical="center"/>
    </xf>
    <xf numFmtId="0" fontId="38" fillId="0" borderId="0" xfId="0" applyFont="1">
      <alignment vertical="center"/>
    </xf>
    <xf numFmtId="0" fontId="39" fillId="0" borderId="33"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7" xfId="0" applyFont="1" applyBorder="1" applyAlignment="1">
      <alignment horizontal="center" vertical="center" wrapText="1"/>
    </xf>
    <xf numFmtId="0" fontId="5" fillId="6" borderId="0" xfId="0" applyFont="1" applyFill="1" applyAlignment="1">
      <alignment horizontal="left" vertical="center"/>
    </xf>
    <xf numFmtId="0" fontId="6" fillId="14" borderId="0" xfId="0" applyFont="1" applyFill="1" applyAlignment="1">
      <alignment horizontal="left" vertical="center"/>
    </xf>
    <xf numFmtId="0" fontId="25" fillId="8" borderId="45" xfId="0" applyFont="1" applyFill="1" applyBorder="1" applyAlignment="1" applyProtection="1">
      <alignment horizontal="center" vertical="center"/>
      <protection locked="0"/>
    </xf>
    <xf numFmtId="0" fontId="25" fillId="8" borderId="33" xfId="0" applyFont="1" applyFill="1" applyBorder="1" applyAlignment="1" applyProtection="1">
      <alignment horizontal="center" vertical="center"/>
      <protection locked="0"/>
    </xf>
    <xf numFmtId="0" fontId="12" fillId="15" borderId="62" xfId="0" applyFont="1" applyFill="1" applyBorder="1" applyAlignment="1">
      <alignment vertical="top" wrapText="1"/>
    </xf>
    <xf numFmtId="0" fontId="12" fillId="15" borderId="10" xfId="0" applyFont="1" applyFill="1" applyBorder="1" applyAlignment="1">
      <alignment vertical="top" wrapText="1"/>
    </xf>
    <xf numFmtId="0" fontId="12" fillId="15" borderId="63" xfId="0" applyFont="1" applyFill="1" applyBorder="1" applyAlignment="1">
      <alignment vertical="top" wrapText="1"/>
    </xf>
    <xf numFmtId="0" fontId="12" fillId="15" borderId="64" xfId="0" applyFont="1" applyFill="1" applyBorder="1" applyAlignment="1">
      <alignment vertical="top" wrapText="1"/>
    </xf>
    <xf numFmtId="0" fontId="12" fillId="15" borderId="0" xfId="0" applyFont="1" applyFill="1" applyBorder="1" applyAlignment="1">
      <alignment vertical="top" wrapText="1"/>
    </xf>
    <xf numFmtId="0" fontId="12" fillId="15" borderId="65" xfId="0" applyFont="1" applyFill="1" applyBorder="1" applyAlignment="1">
      <alignment vertical="top" wrapText="1"/>
    </xf>
    <xf numFmtId="0" fontId="12" fillId="15" borderId="66" xfId="0" applyFont="1" applyFill="1" applyBorder="1" applyAlignment="1">
      <alignment vertical="top" wrapText="1"/>
    </xf>
    <xf numFmtId="0" fontId="12" fillId="15" borderId="67" xfId="0" applyFont="1" applyFill="1" applyBorder="1" applyAlignment="1">
      <alignment vertical="top" wrapText="1"/>
    </xf>
    <xf numFmtId="0" fontId="12" fillId="15" borderId="68" xfId="0" applyFont="1" applyFill="1" applyBorder="1" applyAlignment="1">
      <alignment vertical="top" wrapText="1"/>
    </xf>
    <xf numFmtId="0" fontId="25" fillId="8" borderId="59" xfId="0" applyFont="1" applyFill="1" applyBorder="1" applyAlignment="1" applyProtection="1">
      <alignment horizontal="center" vertical="center"/>
      <protection locked="0"/>
    </xf>
    <xf numFmtId="0" fontId="25" fillId="8" borderId="60" xfId="0" applyFont="1" applyFill="1" applyBorder="1" applyAlignment="1" applyProtection="1">
      <alignment horizontal="center" vertical="center"/>
      <protection locked="0"/>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2" borderId="1" xfId="0" applyFont="1" applyFill="1" applyBorder="1" applyAlignment="1" applyProtection="1">
      <alignment horizontal="center" vertical="center" shrinkToFit="1"/>
      <protection locked="0"/>
    </xf>
    <xf numFmtId="0" fontId="25" fillId="2" borderId="1" xfId="0" applyFont="1" applyFill="1" applyBorder="1" applyAlignment="1" applyProtection="1">
      <alignment horizontal="center" vertical="center"/>
      <protection locked="0"/>
    </xf>
    <xf numFmtId="0" fontId="25" fillId="0" borderId="18" xfId="0" applyFont="1" applyFill="1" applyBorder="1" applyAlignment="1">
      <alignment horizontal="center" vertical="center"/>
    </xf>
    <xf numFmtId="0" fontId="25" fillId="0" borderId="56" xfId="0" applyFont="1" applyFill="1" applyBorder="1" applyAlignment="1">
      <alignment horizontal="center" vertical="center"/>
    </xf>
    <xf numFmtId="0" fontId="25" fillId="0" borderId="60" xfId="0" applyFont="1" applyBorder="1" applyAlignment="1">
      <alignment horizontal="center" vertical="center"/>
    </xf>
    <xf numFmtId="0" fontId="25" fillId="0" borderId="59" xfId="0" applyFont="1" applyBorder="1" applyAlignment="1">
      <alignment horizontal="center" vertical="center"/>
    </xf>
    <xf numFmtId="0" fontId="25" fillId="4" borderId="60" xfId="0" applyFont="1" applyFill="1" applyBorder="1" applyAlignment="1">
      <alignment horizontal="center" vertical="center"/>
    </xf>
    <xf numFmtId="0" fontId="25" fillId="4" borderId="33" xfId="0" applyFont="1" applyFill="1" applyBorder="1" applyAlignment="1">
      <alignment horizontal="center" vertical="center"/>
    </xf>
    <xf numFmtId="0" fontId="25" fillId="2" borderId="51" xfId="0" applyNumberFormat="1" applyFont="1" applyFill="1" applyBorder="1" applyAlignment="1" applyProtection="1">
      <alignment horizontal="center" vertical="center"/>
      <protection locked="0"/>
    </xf>
    <xf numFmtId="0" fontId="25" fillId="2" borderId="53" xfId="0" applyNumberFormat="1" applyFont="1" applyFill="1" applyBorder="1" applyAlignment="1" applyProtection="1">
      <alignment horizontal="center" vertical="center"/>
      <protection locked="0"/>
    </xf>
    <xf numFmtId="0" fontId="25" fillId="0" borderId="41" xfId="0" applyFont="1" applyBorder="1" applyAlignment="1">
      <alignment horizontal="center" vertical="center" wrapText="1"/>
    </xf>
    <xf numFmtId="0" fontId="25" fillId="0" borderId="37" xfId="0" applyFont="1" applyBorder="1" applyAlignment="1">
      <alignment horizontal="center" vertical="center"/>
    </xf>
    <xf numFmtId="49" fontId="25" fillId="2" borderId="61" xfId="0" applyNumberFormat="1" applyFont="1" applyFill="1" applyBorder="1" applyAlignment="1" applyProtection="1">
      <alignment horizontal="center" vertical="center"/>
      <protection locked="0"/>
    </xf>
    <xf numFmtId="49" fontId="25" fillId="2" borderId="47" xfId="0" applyNumberFormat="1" applyFont="1" applyFill="1" applyBorder="1" applyAlignment="1" applyProtection="1">
      <alignment horizontal="center" vertical="center"/>
      <protection locked="0"/>
    </xf>
    <xf numFmtId="0" fontId="25" fillId="14" borderId="51" xfId="0" applyNumberFormat="1" applyFont="1" applyFill="1" applyBorder="1" applyAlignment="1" applyProtection="1">
      <alignment horizontal="center" vertical="center"/>
      <protection locked="0"/>
    </xf>
    <xf numFmtId="0" fontId="25" fillId="14" borderId="54" xfId="0" applyNumberFormat="1" applyFont="1" applyFill="1" applyBorder="1" applyAlignment="1" applyProtection="1">
      <alignment horizontal="center" vertical="center"/>
      <protection locked="0"/>
    </xf>
    <xf numFmtId="0" fontId="25" fillId="4" borderId="35" xfId="0" applyFont="1" applyFill="1" applyBorder="1" applyAlignment="1">
      <alignment horizontal="center" vertical="center"/>
    </xf>
    <xf numFmtId="0" fontId="25" fillId="4" borderId="41" xfId="0" applyFont="1" applyFill="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wrapText="1"/>
    </xf>
    <xf numFmtId="0" fontId="25" fillId="0" borderId="2" xfId="0" applyFont="1" applyBorder="1" applyAlignment="1">
      <alignment horizontal="center" vertical="center"/>
    </xf>
    <xf numFmtId="0" fontId="25" fillId="0" borderId="36" xfId="0" applyFont="1" applyBorder="1" applyAlignment="1">
      <alignment horizontal="center" vertical="center"/>
    </xf>
    <xf numFmtId="49" fontId="25" fillId="2" borderId="51" xfId="0" applyNumberFormat="1" applyFont="1" applyFill="1" applyBorder="1" applyAlignment="1" applyProtection="1">
      <alignment horizontal="center" vertical="center"/>
      <protection locked="0"/>
    </xf>
    <xf numFmtId="49" fontId="25" fillId="2" borderId="52" xfId="0" applyNumberFormat="1" applyFont="1" applyFill="1" applyBorder="1" applyAlignment="1" applyProtection="1">
      <alignment horizontal="center" vertical="center"/>
      <protection locked="0"/>
    </xf>
    <xf numFmtId="0" fontId="25" fillId="0" borderId="2"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38" xfId="0" applyFont="1" applyFill="1" applyBorder="1" applyAlignment="1">
      <alignment horizontal="center" vertical="center"/>
    </xf>
    <xf numFmtId="49" fontId="25" fillId="2" borderId="44" xfId="0" applyNumberFormat="1" applyFont="1" applyFill="1" applyBorder="1" applyAlignment="1" applyProtection="1">
      <alignment horizontal="left" vertical="center"/>
      <protection locked="0"/>
    </xf>
    <xf numFmtId="49" fontId="25" fillId="2" borderId="53" xfId="0" applyNumberFormat="1" applyFont="1" applyFill="1" applyBorder="1" applyAlignment="1" applyProtection="1">
      <alignment horizontal="left" vertical="center"/>
      <protection locked="0"/>
    </xf>
    <xf numFmtId="49" fontId="25" fillId="2" borderId="52" xfId="0" applyNumberFormat="1" applyFont="1" applyFill="1" applyBorder="1" applyAlignment="1" applyProtection="1">
      <alignment horizontal="left" vertical="center"/>
      <protection locked="0"/>
    </xf>
    <xf numFmtId="49" fontId="25" fillId="2" borderId="2" xfId="0" applyNumberFormat="1" applyFont="1" applyFill="1" applyBorder="1" applyAlignment="1" applyProtection="1">
      <alignment horizontal="left" vertical="center"/>
      <protection locked="0"/>
    </xf>
    <xf numFmtId="49" fontId="25" fillId="2" borderId="38" xfId="0" applyNumberFormat="1" applyFont="1" applyFill="1" applyBorder="1" applyAlignment="1" applyProtection="1">
      <alignment horizontal="left" vertical="center"/>
      <protection locked="0"/>
    </xf>
    <xf numFmtId="49" fontId="25" fillId="2" borderId="51" xfId="0" applyNumberFormat="1" applyFont="1" applyFill="1" applyBorder="1" applyAlignment="1" applyProtection="1">
      <alignment horizontal="left" vertical="center"/>
      <protection locked="0"/>
    </xf>
    <xf numFmtId="49" fontId="25" fillId="2" borderId="54" xfId="0" applyNumberFormat="1" applyFont="1" applyFill="1" applyBorder="1" applyAlignment="1" applyProtection="1">
      <alignment horizontal="left" vertical="center"/>
      <protection locked="0"/>
    </xf>
    <xf numFmtId="0" fontId="25" fillId="0" borderId="0" xfId="0" applyFont="1" applyAlignment="1">
      <alignment horizontal="center" vertical="center"/>
    </xf>
    <xf numFmtId="0" fontId="13" fillId="0" borderId="35" xfId="0" applyFont="1" applyBorder="1" applyAlignment="1">
      <alignment horizontal="center" vertical="center" wrapText="1"/>
    </xf>
    <xf numFmtId="0" fontId="13" fillId="0" borderId="34" xfId="0" applyFont="1" applyBorder="1" applyAlignment="1">
      <alignment horizontal="center" vertical="center"/>
    </xf>
    <xf numFmtId="0" fontId="34" fillId="0" borderId="55"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56" xfId="0" applyFont="1" applyFill="1" applyBorder="1" applyAlignment="1" applyProtection="1">
      <alignment horizontal="center" vertical="center" wrapText="1"/>
    </xf>
    <xf numFmtId="0" fontId="33" fillId="0" borderId="40" xfId="0" applyFont="1" applyFill="1" applyBorder="1" applyAlignment="1">
      <alignment horizontal="center" vertical="center" wrapText="1"/>
    </xf>
    <xf numFmtId="0" fontId="33" fillId="0" borderId="56" xfId="0" applyFont="1" applyFill="1" applyBorder="1" applyAlignment="1">
      <alignment horizontal="center" vertical="center" wrapText="1"/>
    </xf>
    <xf numFmtId="0" fontId="25" fillId="0" borderId="57" xfId="0" applyFont="1" applyFill="1" applyBorder="1" applyAlignment="1" applyProtection="1">
      <alignment horizontal="center" vertical="center" wrapText="1"/>
    </xf>
    <xf numFmtId="0" fontId="25" fillId="0" borderId="58" xfId="0" applyFont="1" applyFill="1" applyBorder="1" applyAlignment="1" applyProtection="1">
      <alignment horizontal="center" vertical="center"/>
    </xf>
    <xf numFmtId="0" fontId="25" fillId="0" borderId="34" xfId="0" applyFont="1" applyBorder="1" applyAlignment="1">
      <alignment horizontal="center" vertical="center"/>
    </xf>
    <xf numFmtId="0" fontId="30" fillId="0" borderId="50" xfId="0" applyFont="1" applyBorder="1" applyAlignment="1">
      <alignment horizontal="center" vertical="center"/>
    </xf>
    <xf numFmtId="0" fontId="30" fillId="0" borderId="70" xfId="0" applyFont="1" applyBorder="1" applyAlignment="1">
      <alignment horizontal="center" vertical="center"/>
    </xf>
    <xf numFmtId="49" fontId="25" fillId="2" borderId="70" xfId="0" applyNumberFormat="1" applyFont="1" applyFill="1" applyBorder="1" applyAlignment="1" applyProtection="1">
      <alignment horizontal="left" vertical="center"/>
      <protection locked="0"/>
    </xf>
    <xf numFmtId="49" fontId="25" fillId="2" borderId="71" xfId="0" applyNumberFormat="1" applyFont="1" applyFill="1" applyBorder="1" applyAlignment="1" applyProtection="1">
      <alignment horizontal="left" vertical="center"/>
      <protection locked="0"/>
    </xf>
    <xf numFmtId="0" fontId="13" fillId="4" borderId="36" xfId="0" applyFont="1" applyFill="1" applyBorder="1" applyAlignment="1">
      <alignment horizontal="center" vertical="center"/>
    </xf>
    <xf numFmtId="0" fontId="13" fillId="4" borderId="1" xfId="0" applyFont="1" applyFill="1" applyBorder="1" applyAlignment="1">
      <alignment horizontal="center" vertical="center"/>
    </xf>
    <xf numFmtId="0" fontId="25" fillId="4" borderId="36" xfId="0" applyFont="1" applyFill="1" applyBorder="1" applyAlignment="1">
      <alignment horizontal="center" vertical="center"/>
    </xf>
    <xf numFmtId="0" fontId="25" fillId="4" borderId="1" xfId="0" applyFont="1" applyFill="1" applyBorder="1" applyAlignment="1">
      <alignment horizontal="center" vertical="center"/>
    </xf>
    <xf numFmtId="0" fontId="25" fillId="0" borderId="50" xfId="0" applyFont="1" applyBorder="1" applyAlignment="1">
      <alignment horizontal="center" vertical="center" wrapText="1"/>
    </xf>
    <xf numFmtId="0" fontId="25" fillId="0" borderId="35" xfId="0" applyFont="1" applyBorder="1" applyAlignment="1">
      <alignment horizontal="center" vertical="center" wrapText="1"/>
    </xf>
    <xf numFmtId="0" fontId="25" fillId="2" borderId="36" xfId="0" applyFont="1" applyFill="1" applyBorder="1" applyAlignment="1" applyProtection="1">
      <alignment horizontal="center" vertical="center" shrinkToFit="1"/>
      <protection locked="0"/>
    </xf>
    <xf numFmtId="0" fontId="25" fillId="2" borderId="36" xfId="0" applyFont="1" applyFill="1" applyBorder="1" applyAlignment="1" applyProtection="1">
      <alignment horizontal="center" vertical="center"/>
      <protection locked="0"/>
    </xf>
    <xf numFmtId="0" fontId="25" fillId="0" borderId="37" xfId="0" applyFont="1" applyBorder="1" applyAlignment="1">
      <alignment horizontal="center" vertical="center" wrapText="1"/>
    </xf>
    <xf numFmtId="0" fontId="25" fillId="2" borderId="2" xfId="0" applyFont="1" applyFill="1" applyBorder="1" applyAlignment="1" applyProtection="1">
      <alignment horizontal="center" vertical="center" shrinkToFit="1"/>
      <protection locked="0"/>
    </xf>
    <xf numFmtId="0" fontId="25" fillId="2" borderId="2" xfId="0" applyFont="1" applyFill="1" applyBorder="1" applyAlignment="1" applyProtection="1">
      <alignment horizontal="center" vertical="center"/>
      <protection locked="0"/>
    </xf>
    <xf numFmtId="0" fontId="25" fillId="0" borderId="69" xfId="0" applyFont="1" applyBorder="1" applyAlignment="1">
      <alignment horizontal="center" vertical="center" wrapText="1"/>
    </xf>
    <xf numFmtId="0" fontId="35" fillId="0" borderId="0" xfId="0" applyNumberFormat="1" applyFont="1" applyFill="1" applyAlignment="1">
      <alignment vertical="center" wrapText="1" shrinkToFit="1"/>
    </xf>
    <xf numFmtId="0" fontId="36" fillId="0" borderId="55" xfId="0" applyFont="1" applyFill="1" applyBorder="1" applyAlignment="1">
      <alignment horizontal="center" vertical="center"/>
    </xf>
  </cellXfs>
  <cellStyles count="2">
    <cellStyle name="標準" xfId="0" builtinId="0"/>
    <cellStyle name="標準 2" xfId="1" xr:uid="{00000000-0005-0000-0000-000001000000}"/>
  </cellStyles>
  <dxfs count="670">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4659260841701"/>
        </patternFill>
      </fill>
    </dxf>
    <dxf>
      <fill>
        <patternFill>
          <bgColor rgb="FFFFCCFF"/>
        </patternFill>
      </fill>
    </dxf>
    <dxf>
      <fill>
        <patternFill>
          <bgColor rgb="FFCCFFFF"/>
        </patternFill>
      </fill>
    </dxf>
    <dxf>
      <fill>
        <patternFill>
          <bgColor theme="0" tint="-0.24994659260841701"/>
        </patternFill>
      </fill>
    </dxf>
    <dxf>
      <font>
        <b/>
        <i val="0"/>
        <color rgb="FFFF0000"/>
      </font>
      <fill>
        <patternFill patternType="none">
          <bgColor indexed="65"/>
        </patternFill>
      </fill>
    </dxf>
    <dxf>
      <fill>
        <patternFill>
          <bgColor indexed="41"/>
        </patternFill>
      </fill>
    </dxf>
    <dxf>
      <fill>
        <patternFill>
          <bgColor rgb="FFFFCCFF"/>
        </patternFill>
      </fill>
    </dxf>
    <dxf>
      <font>
        <b/>
        <i val="0"/>
        <color rgb="FFFF0000"/>
      </font>
      <fill>
        <patternFill patternType="none">
          <bgColor indexed="65"/>
        </patternFill>
      </fill>
    </dxf>
    <dxf>
      <font>
        <condense val="0"/>
        <extend val="0"/>
        <color indexed="9"/>
      </font>
      <fill>
        <patternFill>
          <bgColor indexed="10"/>
        </patternFill>
      </fill>
    </dxf>
    <dxf>
      <font>
        <color theme="0"/>
      </font>
      <fill>
        <patternFill>
          <bgColor rgb="FFCC000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0000"/>
        </patternFill>
      </fill>
    </dxf>
    <dxf>
      <fill>
        <patternFill>
          <bgColor indexed="41"/>
        </patternFill>
      </fill>
    </dxf>
    <dxf>
      <fill>
        <patternFill>
          <bgColor rgb="FFFFCCFF"/>
        </patternFill>
      </fill>
    </dxf>
    <dxf>
      <fill>
        <patternFill>
          <bgColor indexed="10"/>
        </patternFill>
      </fill>
    </dxf>
    <dxf>
      <fill>
        <patternFill>
          <bgColor rgb="FFCC0000"/>
        </patternFill>
      </fill>
    </dxf>
    <dxf>
      <fill>
        <patternFill>
          <bgColor indexed="10"/>
        </patternFill>
      </fill>
    </dxf>
    <dxf>
      <font>
        <color theme="0"/>
      </font>
      <fill>
        <patternFill>
          <bgColor rgb="FFCC000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87"/>
  <sheetViews>
    <sheetView showGridLines="0" topLeftCell="A73" zoomScale="120" zoomScaleNormal="120" workbookViewId="0">
      <selection activeCell="D43" sqref="D43"/>
    </sheetView>
  </sheetViews>
  <sheetFormatPr defaultColWidth="9" defaultRowHeight="15" x14ac:dyDescent="0.2"/>
  <cols>
    <col min="1" max="1" width="3.88671875" style="1" customWidth="1"/>
    <col min="2" max="3" width="4.44140625" style="1" customWidth="1"/>
    <col min="4" max="4" width="97.77734375" style="1" customWidth="1"/>
    <col min="5" max="6" width="4.44140625" style="1" customWidth="1"/>
    <col min="7" max="7" width="3" style="2" customWidth="1"/>
    <col min="8" max="16384" width="9" style="2"/>
  </cols>
  <sheetData>
    <row r="1" spans="1:6" ht="22.8" x14ac:dyDescent="0.2">
      <c r="B1" s="178" t="s">
        <v>86</v>
      </c>
      <c r="C1" s="178"/>
      <c r="D1" s="178"/>
      <c r="E1" s="178"/>
      <c r="F1" s="154"/>
    </row>
    <row r="2" spans="1:6" s="6" customFormat="1" ht="24.6" x14ac:dyDescent="0.2">
      <c r="A2" s="3"/>
      <c r="B2" s="4"/>
      <c r="C2" s="4"/>
      <c r="D2" s="5" t="s">
        <v>87</v>
      </c>
      <c r="E2" s="4"/>
      <c r="F2" s="4"/>
    </row>
    <row r="3" spans="1:6" s="6" customFormat="1" ht="24.6" x14ac:dyDescent="0.2">
      <c r="A3" s="3"/>
      <c r="B3" s="4"/>
      <c r="C3" s="4"/>
      <c r="D3" s="5" t="s">
        <v>88</v>
      </c>
      <c r="E3" s="4"/>
      <c r="F3" s="4"/>
    </row>
    <row r="4" spans="1:6" s="6" customFormat="1" ht="24.6" x14ac:dyDescent="0.2">
      <c r="A4" s="3"/>
      <c r="B4" s="4"/>
      <c r="C4" s="4"/>
      <c r="D4" s="5" t="s">
        <v>192</v>
      </c>
      <c r="E4" s="4"/>
      <c r="F4" s="4"/>
    </row>
    <row r="5" spans="1:6" x14ac:dyDescent="0.2">
      <c r="C5" s="177" t="s">
        <v>89</v>
      </c>
      <c r="D5" s="177"/>
      <c r="E5" s="177"/>
      <c r="F5" s="7"/>
    </row>
    <row r="6" spans="1:6" x14ac:dyDescent="0.2">
      <c r="D6" s="1" t="s">
        <v>24</v>
      </c>
    </row>
    <row r="7" spans="1:6" x14ac:dyDescent="0.2">
      <c r="D7" s="1" t="s">
        <v>25</v>
      </c>
    </row>
    <row r="8" spans="1:6" x14ac:dyDescent="0.2">
      <c r="D8" s="1" t="s">
        <v>90</v>
      </c>
    </row>
    <row r="9" spans="1:6" x14ac:dyDescent="0.2">
      <c r="C9" s="177" t="s">
        <v>91</v>
      </c>
      <c r="D9" s="177"/>
      <c r="E9" s="177"/>
      <c r="F9" s="7"/>
    </row>
    <row r="10" spans="1:6" s="6" customFormat="1" x14ac:dyDescent="0.2">
      <c r="A10" s="3"/>
      <c r="B10" s="3"/>
      <c r="C10" s="4"/>
      <c r="D10" s="8" t="s">
        <v>92</v>
      </c>
      <c r="E10" s="4"/>
      <c r="F10" s="7"/>
    </row>
    <row r="11" spans="1:6" x14ac:dyDescent="0.2">
      <c r="D11" s="1" t="s">
        <v>93</v>
      </c>
    </row>
    <row r="12" spans="1:6" x14ac:dyDescent="0.2">
      <c r="D12" s="9" t="s">
        <v>94</v>
      </c>
    </row>
    <row r="13" spans="1:6" s="10" customFormat="1" x14ac:dyDescent="0.2">
      <c r="D13" s="10" t="s">
        <v>95</v>
      </c>
    </row>
    <row r="14" spans="1:6" x14ac:dyDescent="0.2">
      <c r="D14" s="1" t="s">
        <v>96</v>
      </c>
    </row>
    <row r="15" spans="1:6" s="10" customFormat="1" x14ac:dyDescent="0.2"/>
    <row r="16" spans="1:6" s="10" customFormat="1" x14ac:dyDescent="0.2">
      <c r="C16" s="11" t="s">
        <v>97</v>
      </c>
    </row>
    <row r="17" spans="3:4" x14ac:dyDescent="0.2">
      <c r="D17" s="12" t="s">
        <v>193</v>
      </c>
    </row>
    <row r="18" spans="3:4" x14ac:dyDescent="0.2">
      <c r="D18" s="12" t="s">
        <v>98</v>
      </c>
    </row>
    <row r="19" spans="3:4" x14ac:dyDescent="0.2">
      <c r="D19" s="12" t="s">
        <v>194</v>
      </c>
    </row>
    <row r="20" spans="3:4" s="10" customFormat="1" x14ac:dyDescent="0.2">
      <c r="C20" s="11" t="s">
        <v>99</v>
      </c>
    </row>
    <row r="21" spans="3:4" x14ac:dyDescent="0.2">
      <c r="D21" s="12" t="s">
        <v>198</v>
      </c>
    </row>
    <row r="22" spans="3:4" x14ac:dyDescent="0.2">
      <c r="D22" s="12" t="s">
        <v>159</v>
      </c>
    </row>
    <row r="23" spans="3:4" x14ac:dyDescent="0.2">
      <c r="D23" s="12" t="s">
        <v>176</v>
      </c>
    </row>
    <row r="24" spans="3:4" x14ac:dyDescent="0.2">
      <c r="D24" s="12" t="s">
        <v>100</v>
      </c>
    </row>
    <row r="25" spans="3:4" x14ac:dyDescent="0.2">
      <c r="D25" s="10" t="s">
        <v>101</v>
      </c>
    </row>
    <row r="26" spans="3:4" x14ac:dyDescent="0.2">
      <c r="D26" s="9" t="s">
        <v>199</v>
      </c>
    </row>
    <row r="27" spans="3:4" x14ac:dyDescent="0.2">
      <c r="D27" s="12" t="s">
        <v>102</v>
      </c>
    </row>
    <row r="28" spans="3:4" x14ac:dyDescent="0.2">
      <c r="D28" s="10" t="s">
        <v>195</v>
      </c>
    </row>
    <row r="29" spans="3:4" x14ac:dyDescent="0.2">
      <c r="D29" s="12" t="s">
        <v>118</v>
      </c>
    </row>
    <row r="30" spans="3:4" x14ac:dyDescent="0.2">
      <c r="D30" s="10" t="s">
        <v>196</v>
      </c>
    </row>
    <row r="31" spans="3:4" x14ac:dyDescent="0.2">
      <c r="D31" s="10" t="s">
        <v>197</v>
      </c>
    </row>
    <row r="32" spans="3:4" s="10" customFormat="1" x14ac:dyDescent="0.2">
      <c r="D32" s="10" t="s">
        <v>103</v>
      </c>
    </row>
    <row r="33" spans="3:4" x14ac:dyDescent="0.2">
      <c r="D33" s="12" t="s">
        <v>119</v>
      </c>
    </row>
    <row r="34" spans="3:4" x14ac:dyDescent="0.2">
      <c r="D34" s="12" t="s">
        <v>118</v>
      </c>
    </row>
    <row r="35" spans="3:4" x14ac:dyDescent="0.2">
      <c r="D35" s="12" t="s">
        <v>104</v>
      </c>
    </row>
    <row r="36" spans="3:4" s="10" customFormat="1" x14ac:dyDescent="0.2">
      <c r="D36" s="10" t="s">
        <v>200</v>
      </c>
    </row>
    <row r="37" spans="3:4" x14ac:dyDescent="0.2">
      <c r="D37" s="12" t="s">
        <v>201</v>
      </c>
    </row>
    <row r="38" spans="3:4" x14ac:dyDescent="0.2">
      <c r="D38" s="12" t="s">
        <v>105</v>
      </c>
    </row>
    <row r="39" spans="3:4" s="10" customFormat="1" x14ac:dyDescent="0.2">
      <c r="D39" s="10" t="s">
        <v>165</v>
      </c>
    </row>
    <row r="40" spans="3:4" s="10" customFormat="1" x14ac:dyDescent="0.2">
      <c r="D40" s="10" t="s">
        <v>106</v>
      </c>
    </row>
    <row r="41" spans="3:4" s="10" customFormat="1" x14ac:dyDescent="0.2">
      <c r="D41" s="173" t="s">
        <v>107</v>
      </c>
    </row>
    <row r="42" spans="3:4" s="10" customFormat="1" x14ac:dyDescent="0.2">
      <c r="D42" s="173" t="s">
        <v>207</v>
      </c>
    </row>
    <row r="43" spans="3:4" x14ac:dyDescent="0.2">
      <c r="D43" s="10" t="s">
        <v>120</v>
      </c>
    </row>
    <row r="44" spans="3:4" x14ac:dyDescent="0.2">
      <c r="D44" s="10"/>
    </row>
    <row r="45" spans="3:4" s="10" customFormat="1" x14ac:dyDescent="0.2">
      <c r="C45" s="11" t="s">
        <v>108</v>
      </c>
    </row>
    <row r="46" spans="3:4" s="10" customFormat="1" x14ac:dyDescent="0.2">
      <c r="D46" s="10" t="s">
        <v>202</v>
      </c>
    </row>
    <row r="47" spans="3:4" s="10" customFormat="1" x14ac:dyDescent="0.2">
      <c r="D47" s="10" t="s">
        <v>203</v>
      </c>
    </row>
    <row r="48" spans="3:4" s="10" customFormat="1" x14ac:dyDescent="0.2">
      <c r="D48" s="10" t="s">
        <v>109</v>
      </c>
    </row>
    <row r="49" spans="3:4" s="10" customFormat="1" x14ac:dyDescent="0.2">
      <c r="D49" s="10" t="s">
        <v>204</v>
      </c>
    </row>
    <row r="50" spans="3:4" s="10" customFormat="1" x14ac:dyDescent="0.2">
      <c r="D50" s="10" t="s">
        <v>166</v>
      </c>
    </row>
    <row r="51" spans="3:4" s="10" customFormat="1" x14ac:dyDescent="0.2">
      <c r="D51" s="10" t="s">
        <v>110</v>
      </c>
    </row>
    <row r="52" spans="3:4" x14ac:dyDescent="0.2">
      <c r="D52" s="10" t="s">
        <v>195</v>
      </c>
    </row>
    <row r="53" spans="3:4" x14ac:dyDescent="0.2">
      <c r="D53" s="12" t="s">
        <v>118</v>
      </c>
    </row>
    <row r="54" spans="3:4" x14ac:dyDescent="0.2">
      <c r="D54" s="10" t="s">
        <v>196</v>
      </c>
    </row>
    <row r="55" spans="3:4" s="10" customFormat="1" x14ac:dyDescent="0.2">
      <c r="D55" s="10" t="s">
        <v>205</v>
      </c>
    </row>
    <row r="56" spans="3:4" x14ac:dyDescent="0.2">
      <c r="D56" s="12" t="s">
        <v>111</v>
      </c>
    </row>
    <row r="57" spans="3:4" x14ac:dyDescent="0.2">
      <c r="D57" s="12" t="s">
        <v>112</v>
      </c>
    </row>
    <row r="58" spans="3:4" x14ac:dyDescent="0.2">
      <c r="D58" s="12" t="s">
        <v>119</v>
      </c>
    </row>
    <row r="59" spans="3:4" x14ac:dyDescent="0.2">
      <c r="D59" s="12" t="s">
        <v>118</v>
      </c>
    </row>
    <row r="60" spans="3:4" x14ac:dyDescent="0.2">
      <c r="D60" s="12" t="s">
        <v>150</v>
      </c>
    </row>
    <row r="61" spans="3:4" x14ac:dyDescent="0.2">
      <c r="D61" s="12" t="s">
        <v>151</v>
      </c>
    </row>
    <row r="62" spans="3:4" x14ac:dyDescent="0.2">
      <c r="D62" s="10" t="s">
        <v>152</v>
      </c>
    </row>
    <row r="63" spans="3:4" x14ac:dyDescent="0.2">
      <c r="D63" s="10"/>
    </row>
    <row r="64" spans="3:4" s="10" customFormat="1" x14ac:dyDescent="0.2">
      <c r="C64" s="11" t="s">
        <v>163</v>
      </c>
    </row>
    <row r="65" spans="3:6" x14ac:dyDescent="0.2">
      <c r="C65" s="1" t="s">
        <v>115</v>
      </c>
      <c r="D65" s="12" t="s">
        <v>164</v>
      </c>
    </row>
    <row r="66" spans="3:6" x14ac:dyDescent="0.2">
      <c r="D66" s="10"/>
    </row>
    <row r="67" spans="3:6" x14ac:dyDescent="0.2">
      <c r="C67" s="177" t="s">
        <v>113</v>
      </c>
      <c r="D67" s="177"/>
      <c r="E67" s="177"/>
      <c r="F67" s="7"/>
    </row>
    <row r="68" spans="3:6" x14ac:dyDescent="0.2">
      <c r="D68" s="1" t="s">
        <v>40</v>
      </c>
    </row>
    <row r="69" spans="3:6" x14ac:dyDescent="0.2">
      <c r="D69" s="1" t="s">
        <v>41</v>
      </c>
    </row>
    <row r="70" spans="3:6" x14ac:dyDescent="0.2">
      <c r="D70" s="1" t="s">
        <v>42</v>
      </c>
    </row>
    <row r="71" spans="3:6" x14ac:dyDescent="0.2">
      <c r="D71" s="12" t="s">
        <v>43</v>
      </c>
    </row>
    <row r="72" spans="3:6" x14ac:dyDescent="0.2">
      <c r="D72" s="12" t="s">
        <v>114</v>
      </c>
    </row>
    <row r="73" spans="3:6" x14ac:dyDescent="0.2">
      <c r="D73" s="1" t="s">
        <v>26</v>
      </c>
    </row>
    <row r="74" spans="3:6" x14ac:dyDescent="0.2">
      <c r="C74" s="1" t="s">
        <v>115</v>
      </c>
      <c r="D74" s="12" t="s">
        <v>27</v>
      </c>
    </row>
    <row r="75" spans="3:6" x14ac:dyDescent="0.2">
      <c r="D75" s="1" t="s">
        <v>28</v>
      </c>
    </row>
    <row r="76" spans="3:6" x14ac:dyDescent="0.2">
      <c r="D76" s="1" t="s">
        <v>29</v>
      </c>
    </row>
    <row r="77" spans="3:6" x14ac:dyDescent="0.2">
      <c r="D77" s="1" t="s">
        <v>30</v>
      </c>
    </row>
    <row r="78" spans="3:6" x14ac:dyDescent="0.2">
      <c r="D78" s="1" t="s">
        <v>31</v>
      </c>
    </row>
    <row r="79" spans="3:6" x14ac:dyDescent="0.2">
      <c r="D79" s="1" t="s">
        <v>32</v>
      </c>
    </row>
    <row r="80" spans="3:6" x14ac:dyDescent="0.2">
      <c r="D80" s="1" t="s">
        <v>116</v>
      </c>
    </row>
    <row r="81" spans="4:4" x14ac:dyDescent="0.2">
      <c r="D81" s="1" t="s">
        <v>33</v>
      </c>
    </row>
    <row r="82" spans="4:4" x14ac:dyDescent="0.2">
      <c r="D82" s="1" t="s">
        <v>34</v>
      </c>
    </row>
    <row r="83" spans="4:4" x14ac:dyDescent="0.2">
      <c r="D83" s="1" t="s">
        <v>35</v>
      </c>
    </row>
    <row r="84" spans="4:4" x14ac:dyDescent="0.2">
      <c r="D84" s="1" t="s">
        <v>36</v>
      </c>
    </row>
    <row r="85" spans="4:4" x14ac:dyDescent="0.2">
      <c r="D85" s="1" t="s">
        <v>37</v>
      </c>
    </row>
    <row r="86" spans="4:4" x14ac:dyDescent="0.2">
      <c r="D86" s="12" t="s">
        <v>117</v>
      </c>
    </row>
    <row r="87" spans="4:4" x14ac:dyDescent="0.2">
      <c r="D87" s="1" t="s">
        <v>121</v>
      </c>
    </row>
  </sheetData>
  <mergeCells count="4">
    <mergeCell ref="C67:E67"/>
    <mergeCell ref="B1:E1"/>
    <mergeCell ref="C5:E5"/>
    <mergeCell ref="C9:E9"/>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S156"/>
  <sheetViews>
    <sheetView showGridLines="0" zoomScale="90" zoomScaleNormal="90" workbookViewId="0">
      <selection activeCell="C15" sqref="C15:C16"/>
    </sheetView>
  </sheetViews>
  <sheetFormatPr defaultColWidth="8.88671875" defaultRowHeight="15" x14ac:dyDescent="0.2"/>
  <cols>
    <col min="1" max="1" width="3.109375" style="2" customWidth="1"/>
    <col min="2" max="2" width="7.44140625" style="18" customWidth="1"/>
    <col min="3" max="3" width="8.5546875" style="18" customWidth="1"/>
    <col min="4" max="4" width="10" style="2" customWidth="1"/>
    <col min="5" max="5" width="16.88671875" style="2" customWidth="1"/>
    <col min="6" max="6" width="9.44140625" style="18" customWidth="1"/>
    <col min="7" max="9" width="13.88671875" style="18" customWidth="1"/>
    <col min="10" max="10" width="3.109375" style="2" customWidth="1"/>
    <col min="11" max="11" width="16.5546875" style="2" customWidth="1"/>
    <col min="12" max="17" width="8" style="18" customWidth="1"/>
    <col min="18" max="19" width="8.5546875" style="18" customWidth="1"/>
    <col min="20" max="20" width="15.5546875" style="18" customWidth="1"/>
    <col min="21" max="21" width="6.77734375" style="2" hidden="1" customWidth="1"/>
    <col min="22" max="22" width="5.5546875" style="18" hidden="1" customWidth="1"/>
    <col min="23" max="23" width="4" style="2" hidden="1" customWidth="1"/>
    <col min="24" max="25" width="14.88671875" style="2" hidden="1" customWidth="1"/>
    <col min="26" max="26" width="15.21875" style="2" hidden="1" customWidth="1"/>
    <col min="27" max="27" width="18.109375" style="2" hidden="1" customWidth="1"/>
    <col min="28" max="29" width="15.5546875" style="2" hidden="1" customWidth="1"/>
    <col min="30" max="30" width="12.44140625" style="2" hidden="1" customWidth="1"/>
    <col min="31" max="37" width="2.44140625" style="10" hidden="1" customWidth="1"/>
    <col min="38" max="41" width="2.44140625" style="2" hidden="1" customWidth="1"/>
    <col min="42" max="45" width="8.88671875" style="2" hidden="1" customWidth="1"/>
    <col min="46" max="46" width="0" style="2" hidden="1" customWidth="1"/>
    <col min="47" max="16384" width="8.88671875" style="2"/>
  </cols>
  <sheetData>
    <row r="1" spans="1:41" ht="25.5" customHeight="1" thickBot="1" x14ac:dyDescent="0.25">
      <c r="B1" s="231" t="s">
        <v>190</v>
      </c>
      <c r="C1" s="231"/>
      <c r="D1" s="231"/>
      <c r="E1" s="231"/>
      <c r="F1" s="231"/>
      <c r="G1" s="228" t="s">
        <v>5</v>
      </c>
      <c r="H1" s="228"/>
      <c r="I1" s="228"/>
      <c r="K1" s="88"/>
      <c r="L1" s="88"/>
      <c r="M1" s="88"/>
      <c r="N1" s="88"/>
      <c r="O1" s="88"/>
      <c r="P1" s="88"/>
      <c r="Q1" s="88"/>
      <c r="R1" s="88"/>
      <c r="S1" s="88"/>
      <c r="T1" s="88"/>
      <c r="U1" s="88"/>
      <c r="V1" s="88"/>
      <c r="W1" s="88"/>
    </row>
    <row r="2" spans="1:41" ht="6.75" customHeight="1" thickTop="1" thickBot="1" x14ac:dyDescent="0.25">
      <c r="K2" s="88"/>
      <c r="L2" s="88"/>
      <c r="M2" s="88"/>
      <c r="N2" s="88"/>
      <c r="O2" s="88"/>
      <c r="P2" s="88"/>
      <c r="Q2" s="88"/>
      <c r="R2" s="88"/>
      <c r="S2" s="88"/>
      <c r="T2" s="88"/>
      <c r="U2" s="88"/>
      <c r="V2" s="88"/>
      <c r="W2" s="88"/>
    </row>
    <row r="3" spans="1:41" ht="32.25" customHeight="1" x14ac:dyDescent="0.2">
      <c r="B3" s="196" t="s">
        <v>38</v>
      </c>
      <c r="C3" s="197"/>
      <c r="D3" s="232" t="s">
        <v>177</v>
      </c>
      <c r="E3" s="233"/>
      <c r="F3" s="234" t="s">
        <v>187</v>
      </c>
      <c r="G3" s="235"/>
      <c r="H3" s="236" t="s">
        <v>168</v>
      </c>
      <c r="I3" s="237"/>
      <c r="K3" s="181" t="s">
        <v>167</v>
      </c>
      <c r="L3" s="182"/>
      <c r="M3" s="182"/>
      <c r="N3" s="182"/>
      <c r="O3" s="182"/>
      <c r="P3" s="182"/>
      <c r="Q3" s="182"/>
      <c r="R3" s="182"/>
      <c r="S3" s="183"/>
      <c r="T3" s="89"/>
      <c r="U3" s="89"/>
      <c r="V3" s="89"/>
      <c r="W3" s="89"/>
    </row>
    <row r="4" spans="1:41" ht="27" customHeight="1" x14ac:dyDescent="0.2">
      <c r="B4" s="206"/>
      <c r="C4" s="207"/>
      <c r="D4" s="208"/>
      <c r="E4" s="209"/>
      <c r="F4" s="202"/>
      <c r="G4" s="203"/>
      <c r="H4" s="216"/>
      <c r="I4" s="217"/>
      <c r="K4" s="184"/>
      <c r="L4" s="185"/>
      <c r="M4" s="185"/>
      <c r="N4" s="185"/>
      <c r="O4" s="185"/>
      <c r="P4" s="185"/>
      <c r="Q4" s="185"/>
      <c r="R4" s="185"/>
      <c r="S4" s="186"/>
      <c r="T4" s="88"/>
      <c r="U4" s="88"/>
      <c r="V4" s="88"/>
      <c r="W4" s="89"/>
    </row>
    <row r="5" spans="1:41" ht="27" customHeight="1" x14ac:dyDescent="0.2">
      <c r="B5" s="204" t="s">
        <v>7</v>
      </c>
      <c r="C5" s="90" t="s">
        <v>8</v>
      </c>
      <c r="D5" s="226"/>
      <c r="E5" s="227"/>
      <c r="F5" s="174" t="s">
        <v>188</v>
      </c>
      <c r="G5" s="221"/>
      <c r="H5" s="222"/>
      <c r="I5" s="223"/>
      <c r="K5" s="184"/>
      <c r="L5" s="185"/>
      <c r="M5" s="185"/>
      <c r="N5" s="185"/>
      <c r="O5" s="185"/>
      <c r="P5" s="185"/>
      <c r="Q5" s="185"/>
      <c r="R5" s="185"/>
      <c r="S5" s="186"/>
      <c r="T5" s="88"/>
      <c r="U5" s="88"/>
      <c r="V5" s="88"/>
      <c r="W5" s="89"/>
    </row>
    <row r="6" spans="1:41" ht="27" customHeight="1" thickBot="1" x14ac:dyDescent="0.25">
      <c r="B6" s="205"/>
      <c r="C6" s="91" t="s">
        <v>39</v>
      </c>
      <c r="D6" s="224"/>
      <c r="E6" s="224"/>
      <c r="F6" s="224"/>
      <c r="G6" s="224"/>
      <c r="H6" s="224"/>
      <c r="I6" s="225"/>
      <c r="K6" s="187"/>
      <c r="L6" s="188"/>
      <c r="M6" s="188"/>
      <c r="N6" s="188"/>
      <c r="O6" s="188"/>
      <c r="P6" s="188"/>
      <c r="Q6" s="188"/>
      <c r="R6" s="188"/>
      <c r="S6" s="189"/>
      <c r="T6" s="88"/>
      <c r="U6" s="88"/>
      <c r="V6" s="88"/>
      <c r="W6" s="89"/>
    </row>
    <row r="7" spans="1:41" ht="27" customHeight="1" thickBot="1" x14ac:dyDescent="0.25">
      <c r="B7" s="239" t="s">
        <v>189</v>
      </c>
      <c r="C7" s="240"/>
      <c r="D7" s="241"/>
      <c r="E7" s="242"/>
      <c r="F7" s="92"/>
      <c r="G7" s="93"/>
      <c r="H7" s="93"/>
      <c r="I7" s="93"/>
      <c r="K7" s="94"/>
      <c r="L7" s="94"/>
      <c r="M7" s="94"/>
      <c r="N7" s="94"/>
      <c r="O7" s="94"/>
      <c r="P7" s="95"/>
      <c r="Q7" s="95"/>
      <c r="R7" s="88"/>
      <c r="S7" s="95"/>
      <c r="T7" s="95"/>
      <c r="U7" s="95"/>
      <c r="V7" s="95"/>
      <c r="W7" s="96"/>
    </row>
    <row r="8" spans="1:41" ht="27" customHeight="1" x14ac:dyDescent="0.2">
      <c r="B8" s="229" t="s">
        <v>2</v>
      </c>
      <c r="C8" s="230"/>
      <c r="D8" s="98"/>
      <c r="E8" s="21" t="s">
        <v>162</v>
      </c>
      <c r="G8" s="99" t="s">
        <v>3</v>
      </c>
      <c r="H8" s="100" t="s">
        <v>144</v>
      </c>
      <c r="I8" s="97" t="s">
        <v>4</v>
      </c>
      <c r="K8" s="94"/>
      <c r="L8" s="94"/>
      <c r="M8" s="94"/>
      <c r="N8" s="94"/>
      <c r="O8" s="94"/>
      <c r="P8" s="95"/>
      <c r="Q8" s="95"/>
      <c r="R8" s="88"/>
      <c r="S8" s="95"/>
      <c r="T8" s="95"/>
      <c r="U8" s="101"/>
      <c r="V8" s="95"/>
      <c r="W8" s="10"/>
      <c r="X8" s="10"/>
      <c r="Y8" s="10"/>
      <c r="Z8" s="10"/>
      <c r="AA8" s="10"/>
    </row>
    <row r="9" spans="1:41" ht="27" customHeight="1" thickBot="1" x14ac:dyDescent="0.25">
      <c r="B9" s="102">
        <f>SUM(A15+A35+A55+A75+A95)</f>
        <v>0</v>
      </c>
      <c r="C9" s="103">
        <f>SUM(A16+A36+A56+A76+A96)</f>
        <v>0</v>
      </c>
      <c r="D9" s="98"/>
      <c r="E9" s="104">
        <v>700</v>
      </c>
      <c r="G9" s="105">
        <f>IF(E9="",0,B9*E9)</f>
        <v>0</v>
      </c>
      <c r="H9" s="106">
        <f>IF(リレー申込票!I6="",0,リレー申込票!I6)</f>
        <v>0</v>
      </c>
      <c r="I9" s="107">
        <f>SUM(G9+H9)</f>
        <v>0</v>
      </c>
      <c r="K9" s="94"/>
      <c r="L9" s="94"/>
      <c r="M9" s="94"/>
      <c r="N9" s="94"/>
      <c r="O9" s="94"/>
      <c r="P9" s="95"/>
      <c r="Q9" s="95"/>
      <c r="R9" s="95"/>
      <c r="S9" s="95"/>
      <c r="T9" s="95"/>
      <c r="U9" s="108"/>
      <c r="V9" s="95"/>
      <c r="W9" s="108"/>
      <c r="X9" s="10"/>
      <c r="Y9" s="10"/>
      <c r="Z9" s="10"/>
      <c r="AA9" s="10"/>
    </row>
    <row r="10" spans="1:41" ht="6.75" customHeight="1" thickBot="1" x14ac:dyDescent="0.25">
      <c r="B10" s="20"/>
      <c r="G10" s="20"/>
      <c r="L10" s="109" t="s">
        <v>79</v>
      </c>
      <c r="M10" s="109" t="s">
        <v>80</v>
      </c>
      <c r="N10" s="109" t="s">
        <v>81</v>
      </c>
      <c r="O10" s="109" t="s">
        <v>82</v>
      </c>
      <c r="P10" s="109" t="s">
        <v>83</v>
      </c>
      <c r="Q10" s="109"/>
      <c r="R10" s="109"/>
      <c r="S10" s="109" t="s">
        <v>84</v>
      </c>
      <c r="U10" s="108"/>
      <c r="W10" s="108"/>
      <c r="X10" s="10"/>
      <c r="Y10" s="10"/>
      <c r="Z10" s="10"/>
      <c r="AA10" s="10"/>
    </row>
    <row r="11" spans="1:41" ht="26.25" customHeight="1" thickBot="1" x14ac:dyDescent="0.25">
      <c r="B11" s="212" t="s">
        <v>9</v>
      </c>
      <c r="C11" s="213" t="s">
        <v>10</v>
      </c>
      <c r="D11" s="213" t="s">
        <v>208</v>
      </c>
      <c r="E11" s="110" t="s">
        <v>8</v>
      </c>
      <c r="F11" s="198" t="s">
        <v>11</v>
      </c>
      <c r="G11" s="215" t="s">
        <v>0</v>
      </c>
      <c r="H11" s="215"/>
      <c r="I11" s="238"/>
      <c r="K11" s="111" t="s">
        <v>12</v>
      </c>
      <c r="M11" s="112"/>
      <c r="N11" s="93"/>
      <c r="O11" s="93"/>
      <c r="T11" s="10"/>
      <c r="U11" s="113"/>
      <c r="V11" s="10"/>
      <c r="W11" s="108"/>
      <c r="X11" s="10"/>
      <c r="Y11" s="10"/>
      <c r="Z11" s="10"/>
      <c r="AA11" s="10"/>
    </row>
    <row r="12" spans="1:41" ht="26.25" customHeight="1" thickBot="1" x14ac:dyDescent="0.25">
      <c r="B12" s="205"/>
      <c r="C12" s="214"/>
      <c r="D12" s="214"/>
      <c r="E12" s="114" t="s">
        <v>85</v>
      </c>
      <c r="F12" s="199"/>
      <c r="G12" s="218" t="s">
        <v>1</v>
      </c>
      <c r="H12" s="219"/>
      <c r="I12" s="220"/>
      <c r="K12" s="115" t="s">
        <v>122</v>
      </c>
      <c r="L12" s="116" t="s">
        <v>127</v>
      </c>
      <c r="M12" s="117" t="s">
        <v>128</v>
      </c>
      <c r="N12" s="118" t="s">
        <v>54</v>
      </c>
      <c r="O12" s="119" t="s">
        <v>55</v>
      </c>
      <c r="P12" s="120" t="s">
        <v>180</v>
      </c>
      <c r="Q12" s="121" t="s">
        <v>181</v>
      </c>
      <c r="T12" s="108"/>
      <c r="V12" s="108"/>
      <c r="Z12" s="10"/>
      <c r="AA12" s="10"/>
      <c r="AE12" s="158"/>
      <c r="AF12" s="158"/>
      <c r="AG12" s="158"/>
      <c r="AH12" s="158"/>
      <c r="AI12" s="158"/>
      <c r="AJ12" s="158"/>
      <c r="AK12" s="158"/>
      <c r="AL12" s="159"/>
      <c r="AM12" s="159"/>
      <c r="AN12" s="159"/>
      <c r="AO12" s="159"/>
    </row>
    <row r="13" spans="1:41" ht="26.25" customHeight="1" x14ac:dyDescent="0.2">
      <c r="B13" s="210" t="s">
        <v>13</v>
      </c>
      <c r="C13" s="243" t="s">
        <v>52</v>
      </c>
      <c r="D13" s="245">
        <v>1234</v>
      </c>
      <c r="E13" s="168" t="s">
        <v>58</v>
      </c>
      <c r="F13" s="200">
        <v>2</v>
      </c>
      <c r="G13" s="169" t="s">
        <v>6</v>
      </c>
      <c r="H13" s="170"/>
      <c r="I13" s="171"/>
      <c r="K13" s="122" t="s">
        <v>65</v>
      </c>
      <c r="L13" s="123" t="s">
        <v>134</v>
      </c>
      <c r="M13" s="123" t="s">
        <v>134</v>
      </c>
      <c r="N13" s="123" t="s">
        <v>134</v>
      </c>
      <c r="O13" s="123" t="s">
        <v>134</v>
      </c>
      <c r="P13" s="123" t="s">
        <v>133</v>
      </c>
      <c r="Q13" s="125" t="s">
        <v>133</v>
      </c>
      <c r="T13" s="108"/>
      <c r="V13" s="108"/>
      <c r="Z13" s="10"/>
      <c r="AA13" s="10"/>
      <c r="AB13" s="10"/>
      <c r="AC13" s="10"/>
      <c r="AD13" s="10"/>
      <c r="AL13" s="10"/>
      <c r="AM13" s="10"/>
      <c r="AN13" s="126" t="str">
        <f>$B$4&amp;C15&amp;G15</f>
        <v/>
      </c>
      <c r="AO13" s="142" t="str">
        <f>$B$4&amp;C15&amp;H15</f>
        <v/>
      </c>
    </row>
    <row r="14" spans="1:41" ht="26.25" customHeight="1" x14ac:dyDescent="0.2">
      <c r="B14" s="211"/>
      <c r="C14" s="244"/>
      <c r="D14" s="246"/>
      <c r="E14" s="127" t="s">
        <v>59</v>
      </c>
      <c r="F14" s="201"/>
      <c r="G14" s="164">
        <v>10129</v>
      </c>
      <c r="H14" s="128"/>
      <c r="I14" s="129"/>
      <c r="K14" s="122" t="s">
        <v>66</v>
      </c>
      <c r="L14" s="123" t="s">
        <v>134</v>
      </c>
      <c r="M14" s="123" t="s">
        <v>134</v>
      </c>
      <c r="N14" s="123" t="s">
        <v>134</v>
      </c>
      <c r="O14" s="123" t="s">
        <v>134</v>
      </c>
      <c r="P14" s="124" t="s">
        <v>44</v>
      </c>
      <c r="Q14" s="130" t="s">
        <v>44</v>
      </c>
      <c r="T14" s="108"/>
      <c r="V14" s="108"/>
      <c r="Z14" s="10"/>
      <c r="AA14" s="10"/>
      <c r="AD14" s="10"/>
      <c r="AL14" s="10"/>
      <c r="AM14" s="10"/>
      <c r="AN14" s="131"/>
      <c r="AO14" s="145"/>
    </row>
    <row r="15" spans="1:41" ht="27" customHeight="1" x14ac:dyDescent="0.2">
      <c r="A15" s="132">
        <f>COUNTA(E15,E17,E19,E21,E23,E25,E27,E29,E31,E33)</f>
        <v>0</v>
      </c>
      <c r="B15" s="192">
        <f>IF(AK15&lt;1,1,"ﾅﾝﾊﾞｰｶｰﾄﾞが重複しています")</f>
        <v>1</v>
      </c>
      <c r="C15" s="194"/>
      <c r="D15" s="195"/>
      <c r="E15" s="133"/>
      <c r="F15" s="179"/>
      <c r="G15" s="156"/>
      <c r="H15" s="156"/>
      <c r="I15" s="157"/>
      <c r="J15" s="13"/>
      <c r="K15" s="122" t="s">
        <v>67</v>
      </c>
      <c r="L15" s="123" t="s">
        <v>134</v>
      </c>
      <c r="M15" s="123" t="s">
        <v>134</v>
      </c>
      <c r="N15" s="124" t="s">
        <v>44</v>
      </c>
      <c r="O15" s="124" t="s">
        <v>44</v>
      </c>
      <c r="P15" s="124" t="s">
        <v>44</v>
      </c>
      <c r="Q15" s="130" t="s">
        <v>44</v>
      </c>
      <c r="T15" s="108"/>
      <c r="V15" s="108"/>
      <c r="Z15" s="10"/>
      <c r="AA15" s="10"/>
      <c r="AD15" s="10"/>
      <c r="AE15" s="135" t="str">
        <f>IF(D15="","",C15&amp;D15)</f>
        <v/>
      </c>
      <c r="AF15" s="135">
        <f>IF(AE15="",1,AE15)</f>
        <v>1</v>
      </c>
      <c r="AG15" s="135">
        <f>IF(ISERROR(VLOOKUP(AF15,$AE$13:AE14,1,FALSE)),0,VLOOKUP(AF15,$AE$13:AE14,1,FALSE))</f>
        <v>0</v>
      </c>
      <c r="AH15" s="135" t="str">
        <f>IF(E15="","",D15&amp;E15)</f>
        <v/>
      </c>
      <c r="AI15" s="135">
        <f>IF(AH15="",1,AH15)</f>
        <v>1</v>
      </c>
      <c r="AJ15" s="136">
        <f>IF(ISERROR(VLOOKUP(AI15,$AH$13:AH14,1,FALSE)),0,VLOOKUP(AI15,$AH$13:AH14,1,FALSE))</f>
        <v>0</v>
      </c>
      <c r="AK15" s="136">
        <f>IF(AF15=AG15,1,0)-AJ16</f>
        <v>0</v>
      </c>
      <c r="AL15" s="10"/>
      <c r="AM15" s="10"/>
      <c r="AN15" s="126" t="str">
        <f>$B$4&amp;C17&amp;G17</f>
        <v/>
      </c>
      <c r="AO15" s="142" t="str">
        <f>$B$4&amp;C17&amp;H17</f>
        <v/>
      </c>
    </row>
    <row r="16" spans="1:41" ht="27" customHeight="1" x14ac:dyDescent="0.2">
      <c r="A16" s="137">
        <f>COUNTA(G15:I15,G17:I17,G19:I19,G21:I21,G23:I23,G25:I25,G27:I27,G29:I29,G31:I31,G33:I33)</f>
        <v>0</v>
      </c>
      <c r="B16" s="193"/>
      <c r="C16" s="194"/>
      <c r="D16" s="195"/>
      <c r="E16" s="133"/>
      <c r="F16" s="180"/>
      <c r="G16" s="163"/>
      <c r="H16" s="14"/>
      <c r="I16" s="134"/>
      <c r="K16" s="122" t="s">
        <v>45</v>
      </c>
      <c r="L16" s="123" t="s">
        <v>134</v>
      </c>
      <c r="M16" s="124" t="s">
        <v>44</v>
      </c>
      <c r="N16" s="123" t="s">
        <v>134</v>
      </c>
      <c r="O16" s="123" t="s">
        <v>134</v>
      </c>
      <c r="P16" s="124" t="s">
        <v>44</v>
      </c>
      <c r="Q16" s="130" t="s">
        <v>44</v>
      </c>
      <c r="T16" s="108"/>
      <c r="V16" s="108"/>
      <c r="Z16" s="10"/>
      <c r="AA16" s="10"/>
      <c r="AD16" s="10"/>
      <c r="AE16" s="138"/>
      <c r="AF16" s="139"/>
      <c r="AG16" s="139"/>
      <c r="AH16" s="139"/>
      <c r="AI16" s="139"/>
      <c r="AJ16" s="136">
        <f>IF(AI15=AJ15,1,0)</f>
        <v>0</v>
      </c>
      <c r="AK16" s="136"/>
      <c r="AL16" s="10"/>
      <c r="AM16" s="10"/>
      <c r="AN16" s="131"/>
      <c r="AO16" s="145"/>
    </row>
    <row r="17" spans="2:41" ht="27" customHeight="1" x14ac:dyDescent="0.2">
      <c r="B17" s="192">
        <f>IF(AK17&lt;1,2,"ﾅﾝﾊﾞｰｶｰﾄﾞが重複しています")</f>
        <v>2</v>
      </c>
      <c r="C17" s="194"/>
      <c r="D17" s="195"/>
      <c r="E17" s="133"/>
      <c r="F17" s="179"/>
      <c r="G17" s="156"/>
      <c r="H17" s="156"/>
      <c r="I17" s="157"/>
      <c r="J17" s="13"/>
      <c r="K17" s="122" t="s">
        <v>68</v>
      </c>
      <c r="L17" s="124" t="s">
        <v>44</v>
      </c>
      <c r="M17" s="124" t="s">
        <v>44</v>
      </c>
      <c r="N17" s="124" t="s">
        <v>44</v>
      </c>
      <c r="O17" s="124" t="s">
        <v>44</v>
      </c>
      <c r="P17" s="123" t="s">
        <v>134</v>
      </c>
      <c r="Q17" s="125" t="s">
        <v>134</v>
      </c>
      <c r="T17" s="108"/>
      <c r="V17" s="108"/>
      <c r="Z17" s="10"/>
      <c r="AA17" s="10"/>
      <c r="AD17" s="10"/>
      <c r="AE17" s="135" t="str">
        <f>IF(D17="","",C17&amp;D17)</f>
        <v/>
      </c>
      <c r="AF17" s="135">
        <f>IF(AE17="",1,AE17)</f>
        <v>1</v>
      </c>
      <c r="AG17" s="135">
        <f>IF(ISERROR(VLOOKUP(AF17,$AE$13:AE16,1,FALSE)),0,VLOOKUP(AF17,$AE$13:AE16,1,FALSE))</f>
        <v>0</v>
      </c>
      <c r="AH17" s="135" t="str">
        <f>IF(E17="","",D17&amp;E17)</f>
        <v/>
      </c>
      <c r="AI17" s="135">
        <f>IF(AH17="",1,AH17)</f>
        <v>1</v>
      </c>
      <c r="AJ17" s="136">
        <f>IF(ISERROR(VLOOKUP(AI17,$AH$13:AH16,1,FALSE)),0,VLOOKUP(AI17,$AH$13:AH16,1,FALSE))</f>
        <v>0</v>
      </c>
      <c r="AK17" s="136">
        <f>IF(AF17=AG17,1,0)-AJ18</f>
        <v>0</v>
      </c>
      <c r="AM17" s="10"/>
      <c r="AN17" s="126" t="str">
        <f>$B$4&amp;C19&amp;G19</f>
        <v/>
      </c>
      <c r="AO17" s="142" t="str">
        <f>$B$4&amp;C19&amp;H19</f>
        <v/>
      </c>
    </row>
    <row r="18" spans="2:41" ht="27" customHeight="1" x14ac:dyDescent="0.2">
      <c r="B18" s="193"/>
      <c r="C18" s="194"/>
      <c r="D18" s="195"/>
      <c r="E18" s="133"/>
      <c r="F18" s="180"/>
      <c r="G18" s="163"/>
      <c r="H18" s="14"/>
      <c r="I18" s="134"/>
      <c r="K18" s="122" t="s">
        <v>56</v>
      </c>
      <c r="L18" s="123" t="s">
        <v>134</v>
      </c>
      <c r="M18" s="124" t="s">
        <v>44</v>
      </c>
      <c r="N18" s="123" t="s">
        <v>134</v>
      </c>
      <c r="O18" s="123" t="s">
        <v>134</v>
      </c>
      <c r="P18" s="124" t="s">
        <v>44</v>
      </c>
      <c r="Q18" s="130" t="s">
        <v>44</v>
      </c>
      <c r="T18" s="108"/>
      <c r="U18" s="140"/>
      <c r="V18" s="108"/>
      <c r="W18" s="108"/>
      <c r="X18" s="10"/>
      <c r="Y18" s="10"/>
      <c r="Z18" s="10"/>
      <c r="AA18" s="10"/>
      <c r="AD18" s="19"/>
      <c r="AE18" s="138"/>
      <c r="AF18" s="139"/>
      <c r="AG18" s="139"/>
      <c r="AH18" s="139"/>
      <c r="AI18" s="139"/>
      <c r="AJ18" s="136">
        <f>IF(AI17=AJ17,1,0)</f>
        <v>0</v>
      </c>
      <c r="AK18" s="136"/>
      <c r="AM18" s="10"/>
      <c r="AN18" s="131"/>
      <c r="AO18" s="145"/>
    </row>
    <row r="19" spans="2:41" ht="27" customHeight="1" x14ac:dyDescent="0.2">
      <c r="B19" s="192">
        <f>IF(AK19&lt;1,3,"ﾅﾝﾊﾞｰｶｰﾄﾞが重複しています")</f>
        <v>3</v>
      </c>
      <c r="C19" s="194"/>
      <c r="D19" s="195"/>
      <c r="E19" s="133"/>
      <c r="F19" s="179"/>
      <c r="G19" s="156"/>
      <c r="H19" s="156"/>
      <c r="I19" s="157"/>
      <c r="J19" s="13"/>
      <c r="K19" s="122" t="s">
        <v>69</v>
      </c>
      <c r="L19" s="124" t="s">
        <v>44</v>
      </c>
      <c r="M19" s="123" t="s">
        <v>134</v>
      </c>
      <c r="N19" s="123" t="s">
        <v>134</v>
      </c>
      <c r="O19" s="123" t="s">
        <v>134</v>
      </c>
      <c r="P19" s="124" t="s">
        <v>44</v>
      </c>
      <c r="Q19" s="130" t="s">
        <v>44</v>
      </c>
      <c r="T19" s="108"/>
      <c r="U19" s="162" t="s">
        <v>178</v>
      </c>
      <c r="V19" s="161"/>
      <c r="W19" s="161"/>
      <c r="X19" s="158"/>
      <c r="Y19" s="158"/>
      <c r="Z19" s="158"/>
      <c r="AA19" s="158"/>
      <c r="AB19" s="159"/>
      <c r="AC19" s="159"/>
      <c r="AD19" s="19"/>
      <c r="AE19" s="135" t="str">
        <f>IF(D19="","",C19&amp;D19)</f>
        <v/>
      </c>
      <c r="AF19" s="135">
        <f>IF(AE19="",1,AE19)</f>
        <v>1</v>
      </c>
      <c r="AG19" s="135">
        <f>IF(ISERROR(VLOOKUP(AF19,$AE$13:AE18,1,FALSE)),0,VLOOKUP(AF19,$AE$13:AE18,1,FALSE))</f>
        <v>0</v>
      </c>
      <c r="AH19" s="135" t="str">
        <f>IF(E19="","",D19&amp;E19)</f>
        <v/>
      </c>
      <c r="AI19" s="135">
        <f>IF(AH19="",1,AH19)</f>
        <v>1</v>
      </c>
      <c r="AJ19" s="136">
        <f>IF(ISERROR(VLOOKUP(AI19,$AH$13:AH18,1,FALSE)),0,VLOOKUP(AI19,$AH$13:AH18,1,FALSE))</f>
        <v>0</v>
      </c>
      <c r="AK19" s="136">
        <f>IF(AF19=AG19,1,0)-AJ20</f>
        <v>0</v>
      </c>
      <c r="AN19" s="126" t="str">
        <f>$B$4&amp;C21&amp;G21</f>
        <v/>
      </c>
      <c r="AO19" s="142" t="str">
        <f>$B$4&amp;C21&amp;H21</f>
        <v/>
      </c>
    </row>
    <row r="20" spans="2:41" ht="27" customHeight="1" x14ac:dyDescent="0.2">
      <c r="B20" s="193"/>
      <c r="C20" s="194"/>
      <c r="D20" s="195"/>
      <c r="E20" s="133"/>
      <c r="F20" s="180"/>
      <c r="G20" s="163"/>
      <c r="H20" s="14"/>
      <c r="I20" s="134"/>
      <c r="K20" s="122" t="s">
        <v>60</v>
      </c>
      <c r="L20" s="123" t="s">
        <v>134</v>
      </c>
      <c r="M20" s="124" t="s">
        <v>44</v>
      </c>
      <c r="N20" s="124" t="s">
        <v>44</v>
      </c>
      <c r="O20" s="124" t="s">
        <v>44</v>
      </c>
      <c r="P20" s="124" t="s">
        <v>44</v>
      </c>
      <c r="Q20" s="130" t="s">
        <v>44</v>
      </c>
      <c r="T20" s="108"/>
      <c r="U20" s="160" t="s">
        <v>160</v>
      </c>
      <c r="V20" s="161" t="s">
        <v>161</v>
      </c>
      <c r="W20" s="161"/>
      <c r="X20" s="158" t="s">
        <v>123</v>
      </c>
      <c r="Y20" s="158" t="s">
        <v>124</v>
      </c>
      <c r="Z20" s="158" t="s">
        <v>52</v>
      </c>
      <c r="AA20" s="158" t="s">
        <v>53</v>
      </c>
      <c r="AB20" s="158" t="s">
        <v>185</v>
      </c>
      <c r="AC20" s="158" t="s">
        <v>186</v>
      </c>
      <c r="AD20" s="6"/>
      <c r="AE20" s="139"/>
      <c r="AF20" s="139"/>
      <c r="AG20" s="139"/>
      <c r="AH20" s="139"/>
      <c r="AI20" s="139"/>
      <c r="AJ20" s="136">
        <f>IF(AI19=AJ19,1,0)</f>
        <v>0</v>
      </c>
      <c r="AK20" s="136"/>
      <c r="AN20" s="131"/>
      <c r="AO20" s="145"/>
    </row>
    <row r="21" spans="2:41" ht="27" customHeight="1" x14ac:dyDescent="0.2">
      <c r="B21" s="192">
        <f>IF(AK21&lt;1,4,"ﾅﾝﾊﾞｰｶｰﾄﾞが重複しています")</f>
        <v>4</v>
      </c>
      <c r="C21" s="194"/>
      <c r="D21" s="195"/>
      <c r="E21" s="133"/>
      <c r="F21" s="179"/>
      <c r="G21" s="156"/>
      <c r="H21" s="156"/>
      <c r="I21" s="157"/>
      <c r="J21" s="13"/>
      <c r="K21" s="122" t="s">
        <v>77</v>
      </c>
      <c r="L21" s="124" t="s">
        <v>44</v>
      </c>
      <c r="M21" s="124" t="s">
        <v>44</v>
      </c>
      <c r="N21" s="124" t="s">
        <v>44</v>
      </c>
      <c r="O21" s="123" t="s">
        <v>134</v>
      </c>
      <c r="P21" s="124" t="s">
        <v>44</v>
      </c>
      <c r="Q21" s="130" t="s">
        <v>44</v>
      </c>
      <c r="T21" s="108"/>
      <c r="U21" s="10" t="s">
        <v>17</v>
      </c>
      <c r="V21" s="140">
        <v>1</v>
      </c>
      <c r="W21" s="108"/>
      <c r="X21" s="10" t="s">
        <v>70</v>
      </c>
      <c r="Y21" s="10" t="s">
        <v>70</v>
      </c>
      <c r="Z21" s="10" t="s">
        <v>155</v>
      </c>
      <c r="AA21" s="10" t="s">
        <v>155</v>
      </c>
      <c r="AB21" s="10" t="s">
        <v>182</v>
      </c>
      <c r="AC21" s="10" t="s">
        <v>182</v>
      </c>
      <c r="AE21" s="135" t="str">
        <f>IF(D21="","",C21&amp;D21)</f>
        <v/>
      </c>
      <c r="AF21" s="135">
        <f>IF(AE21="",1,AE21)</f>
        <v>1</v>
      </c>
      <c r="AG21" s="135">
        <f>IF(ISERROR(VLOOKUP(AF21,$AE$13:AE20,1,FALSE)),0,VLOOKUP(AF21,$AE$13:AE20,1,FALSE))</f>
        <v>0</v>
      </c>
      <c r="AH21" s="135" t="str">
        <f>IF(E21="","",D21&amp;E21)</f>
        <v/>
      </c>
      <c r="AI21" s="135">
        <f>IF(AH21="",1,AH21)</f>
        <v>1</v>
      </c>
      <c r="AJ21" s="136">
        <f>IF(ISERROR(VLOOKUP(AI21,$AH$13:AH20,1,FALSE)),0,VLOOKUP(AI21,$AH$13:AH20,1,FALSE))</f>
        <v>0</v>
      </c>
      <c r="AK21" s="136">
        <f>IF(AF21=AG21,1,0)-AJ22</f>
        <v>0</v>
      </c>
      <c r="AN21" s="126" t="str">
        <f>$B$4&amp;C23&amp;G23</f>
        <v/>
      </c>
      <c r="AO21" s="142" t="str">
        <f>$B$4&amp;C23&amp;H23</f>
        <v/>
      </c>
    </row>
    <row r="22" spans="2:41" ht="27" customHeight="1" x14ac:dyDescent="0.2">
      <c r="B22" s="193"/>
      <c r="C22" s="194"/>
      <c r="D22" s="195"/>
      <c r="E22" s="133"/>
      <c r="F22" s="180"/>
      <c r="G22" s="163"/>
      <c r="H22" s="14"/>
      <c r="I22" s="134"/>
      <c r="K22" s="122" t="s">
        <v>78</v>
      </c>
      <c r="L22" s="124" t="s">
        <v>44</v>
      </c>
      <c r="M22" s="124" t="s">
        <v>44</v>
      </c>
      <c r="N22" s="123" t="s">
        <v>134</v>
      </c>
      <c r="O22" s="124" t="s">
        <v>44</v>
      </c>
      <c r="P22" s="124" t="s">
        <v>44</v>
      </c>
      <c r="Q22" s="130" t="s">
        <v>44</v>
      </c>
      <c r="T22" s="108"/>
      <c r="U22" s="10" t="s">
        <v>47</v>
      </c>
      <c r="V22" s="140">
        <v>2</v>
      </c>
      <c r="W22" s="108"/>
      <c r="X22" s="10" t="s">
        <v>75</v>
      </c>
      <c r="Y22" s="10" t="s">
        <v>75</v>
      </c>
      <c r="Z22" s="10" t="s">
        <v>156</v>
      </c>
      <c r="AA22" s="10" t="s">
        <v>156</v>
      </c>
      <c r="AB22" s="2" t="s">
        <v>183</v>
      </c>
      <c r="AC22" s="2" t="s">
        <v>183</v>
      </c>
      <c r="AE22" s="139"/>
      <c r="AF22" s="139"/>
      <c r="AG22" s="139"/>
      <c r="AH22" s="139"/>
      <c r="AI22" s="139"/>
      <c r="AJ22" s="136">
        <f>IF(AI21=AJ21,1,0)</f>
        <v>0</v>
      </c>
      <c r="AK22" s="136"/>
      <c r="AN22" s="131"/>
      <c r="AO22" s="145"/>
    </row>
    <row r="23" spans="2:41" ht="27" customHeight="1" x14ac:dyDescent="0.2">
      <c r="B23" s="192">
        <f>IF(AK23&lt;1,5,"ﾅﾝﾊﾞｰｶｰﾄﾞが重複しています")</f>
        <v>5</v>
      </c>
      <c r="C23" s="194"/>
      <c r="D23" s="195"/>
      <c r="E23" s="133"/>
      <c r="F23" s="179"/>
      <c r="G23" s="156"/>
      <c r="H23" s="156"/>
      <c r="I23" s="157"/>
      <c r="J23" s="13"/>
      <c r="K23" s="122" t="s">
        <v>49</v>
      </c>
      <c r="L23" s="123" t="s">
        <v>134</v>
      </c>
      <c r="M23" s="123" t="s">
        <v>134</v>
      </c>
      <c r="N23" s="123" t="s">
        <v>134</v>
      </c>
      <c r="O23" s="123" t="s">
        <v>134</v>
      </c>
      <c r="P23" s="123" t="s">
        <v>134</v>
      </c>
      <c r="Q23" s="125" t="s">
        <v>134</v>
      </c>
      <c r="T23" s="108"/>
      <c r="U23" s="10" t="s">
        <v>48</v>
      </c>
      <c r="V23" s="140">
        <v>3</v>
      </c>
      <c r="W23" s="108"/>
      <c r="X23" s="10" t="s">
        <v>71</v>
      </c>
      <c r="Y23" s="10" t="s">
        <v>71</v>
      </c>
      <c r="Z23" s="10" t="s">
        <v>157</v>
      </c>
      <c r="AA23" s="10" t="s">
        <v>157</v>
      </c>
      <c r="AB23" s="2" t="s">
        <v>184</v>
      </c>
      <c r="AC23" s="2" t="s">
        <v>184</v>
      </c>
      <c r="AE23" s="135" t="str">
        <f>IF(D23="","",C23&amp;D23)</f>
        <v/>
      </c>
      <c r="AF23" s="135">
        <f>IF(AE23="",1,AE23)</f>
        <v>1</v>
      </c>
      <c r="AG23" s="135">
        <f>IF(ISERROR(VLOOKUP(AF23,$AE$13:AE22,1,FALSE)),0,VLOOKUP(AF23,$AE$13:AE22,1,FALSE))</f>
        <v>0</v>
      </c>
      <c r="AH23" s="135" t="str">
        <f>IF(E23="","",D23&amp;E23)</f>
        <v/>
      </c>
      <c r="AI23" s="135">
        <f>IF(AH23="",1,AH23)</f>
        <v>1</v>
      </c>
      <c r="AJ23" s="136">
        <f>IF(ISERROR(VLOOKUP(AI23,$AH$13:AH22,1,FALSE)),0,VLOOKUP(AI23,$AH$13:AH22,1,FALSE))</f>
        <v>0</v>
      </c>
      <c r="AK23" s="136">
        <f>IF(AF23=AG23,1,0)-AJ24</f>
        <v>0</v>
      </c>
      <c r="AN23" s="126" t="str">
        <f>$B$4&amp;C25&amp;G25</f>
        <v/>
      </c>
      <c r="AO23" s="142" t="str">
        <f>$B$4&amp;C25&amp;H25</f>
        <v/>
      </c>
    </row>
    <row r="24" spans="2:41" ht="27" customHeight="1" x14ac:dyDescent="0.2">
      <c r="B24" s="193"/>
      <c r="C24" s="194"/>
      <c r="D24" s="195"/>
      <c r="E24" s="133"/>
      <c r="F24" s="180"/>
      <c r="G24" s="163"/>
      <c r="H24" s="14"/>
      <c r="I24" s="134"/>
      <c r="K24" s="122" t="s">
        <v>61</v>
      </c>
      <c r="L24" s="123" t="s">
        <v>134</v>
      </c>
      <c r="M24" s="123" t="s">
        <v>134</v>
      </c>
      <c r="N24" s="123" t="s">
        <v>134</v>
      </c>
      <c r="O24" s="123" t="s">
        <v>134</v>
      </c>
      <c r="P24" s="123" t="s">
        <v>134</v>
      </c>
      <c r="Q24" s="125" t="s">
        <v>134</v>
      </c>
      <c r="T24" s="108"/>
      <c r="U24" s="10" t="s">
        <v>64</v>
      </c>
      <c r="V24" s="140">
        <v>4</v>
      </c>
      <c r="W24" s="30"/>
      <c r="X24" s="10" t="s">
        <v>72</v>
      </c>
      <c r="Y24" s="2" t="s">
        <v>76</v>
      </c>
      <c r="Z24" s="10" t="s">
        <v>75</v>
      </c>
      <c r="AA24" s="10" t="s">
        <v>75</v>
      </c>
      <c r="AB24" s="10" t="s">
        <v>68</v>
      </c>
      <c r="AC24" s="10" t="s">
        <v>68</v>
      </c>
      <c r="AD24" s="10"/>
      <c r="AE24" s="139"/>
      <c r="AF24" s="139"/>
      <c r="AG24" s="139"/>
      <c r="AH24" s="139"/>
      <c r="AI24" s="139"/>
      <c r="AJ24" s="136">
        <f>IF(AI23=AJ23,1,0)</f>
        <v>0</v>
      </c>
      <c r="AK24" s="136"/>
      <c r="AN24" s="131"/>
      <c r="AO24" s="145"/>
    </row>
    <row r="25" spans="2:41" ht="27" customHeight="1" x14ac:dyDescent="0.2">
      <c r="B25" s="192">
        <f>IF(AK25&lt;1,6,"ﾅﾝﾊﾞｰｶｰﾄﾞが重複しています")</f>
        <v>6</v>
      </c>
      <c r="C25" s="194"/>
      <c r="D25" s="195"/>
      <c r="E25" s="133"/>
      <c r="F25" s="179"/>
      <c r="G25" s="156"/>
      <c r="H25" s="156"/>
      <c r="I25" s="157"/>
      <c r="J25" s="13"/>
      <c r="K25" s="122" t="s">
        <v>125</v>
      </c>
      <c r="L25" s="123" t="s">
        <v>134</v>
      </c>
      <c r="M25" s="124" t="s">
        <v>44</v>
      </c>
      <c r="N25" s="124" t="s">
        <v>44</v>
      </c>
      <c r="O25" s="124" t="s">
        <v>44</v>
      </c>
      <c r="P25" s="124" t="s">
        <v>44</v>
      </c>
      <c r="Q25" s="130" t="s">
        <v>44</v>
      </c>
      <c r="T25" s="2"/>
      <c r="U25" s="10"/>
      <c r="V25" s="140">
        <v>5</v>
      </c>
      <c r="X25" s="2" t="s">
        <v>62</v>
      </c>
      <c r="Y25" s="2" t="s">
        <v>73</v>
      </c>
      <c r="Z25" s="10" t="s">
        <v>72</v>
      </c>
      <c r="AA25" s="10" t="s">
        <v>72</v>
      </c>
      <c r="AB25" s="2" t="s">
        <v>49</v>
      </c>
      <c r="AC25" s="2" t="s">
        <v>49</v>
      </c>
      <c r="AE25" s="135" t="str">
        <f>IF(D25="","",C25&amp;D25)</f>
        <v/>
      </c>
      <c r="AF25" s="135">
        <f>IF(AE25="",1,AE25)</f>
        <v>1</v>
      </c>
      <c r="AG25" s="135">
        <f>IF(ISERROR(VLOOKUP(AF25,$AE$13:AE24,1,FALSE)),0,VLOOKUP(AF25,$AE$13:AE24,1,FALSE))</f>
        <v>0</v>
      </c>
      <c r="AH25" s="135" t="str">
        <f>IF(E25="","",D25&amp;E25)</f>
        <v/>
      </c>
      <c r="AI25" s="135">
        <f>IF(AH25="",1,AH25)</f>
        <v>1</v>
      </c>
      <c r="AJ25" s="136">
        <f>IF(ISERROR(VLOOKUP(AI25,$AH$13:AH24,1,FALSE)),0,VLOOKUP(AI25,$AH$13:AH24,1,FALSE))</f>
        <v>0</v>
      </c>
      <c r="AK25" s="136">
        <f>IF(AF25=AG25,1,0)-AJ26</f>
        <v>0</v>
      </c>
      <c r="AN25" s="126" t="str">
        <f>$B$4&amp;C27&amp;G27</f>
        <v/>
      </c>
      <c r="AO25" s="142" t="str">
        <f>$B$4&amp;C27&amp;H27</f>
        <v/>
      </c>
    </row>
    <row r="26" spans="2:41" ht="27" customHeight="1" x14ac:dyDescent="0.2">
      <c r="B26" s="193"/>
      <c r="C26" s="194"/>
      <c r="D26" s="195"/>
      <c r="E26" s="133"/>
      <c r="F26" s="180"/>
      <c r="G26" s="163"/>
      <c r="H26" s="14"/>
      <c r="I26" s="134"/>
      <c r="K26" s="122" t="s">
        <v>50</v>
      </c>
      <c r="L26" s="124" t="s">
        <v>44</v>
      </c>
      <c r="M26" s="124" t="s">
        <v>44</v>
      </c>
      <c r="N26" s="123" t="s">
        <v>134</v>
      </c>
      <c r="O26" s="124" t="s">
        <v>44</v>
      </c>
      <c r="P26" s="124" t="s">
        <v>44</v>
      </c>
      <c r="Q26" s="130" t="s">
        <v>44</v>
      </c>
      <c r="T26" s="2"/>
      <c r="U26" s="10"/>
      <c r="V26" s="140">
        <v>6</v>
      </c>
      <c r="X26" s="2" t="s">
        <v>63</v>
      </c>
      <c r="Y26" s="2" t="s">
        <v>74</v>
      </c>
      <c r="Z26" s="2" t="s">
        <v>62</v>
      </c>
      <c r="AA26" s="2" t="s">
        <v>62</v>
      </c>
      <c r="AB26" s="2" t="s">
        <v>46</v>
      </c>
      <c r="AC26" s="2" t="s">
        <v>46</v>
      </c>
      <c r="AE26" s="139"/>
      <c r="AF26" s="139"/>
      <c r="AG26" s="139"/>
      <c r="AH26" s="139"/>
      <c r="AI26" s="139"/>
      <c r="AJ26" s="136">
        <f>IF(AI25=AJ25,1,0)</f>
        <v>0</v>
      </c>
      <c r="AK26" s="136"/>
      <c r="AN26" s="131"/>
      <c r="AO26" s="145"/>
    </row>
    <row r="27" spans="2:41" ht="27" customHeight="1" x14ac:dyDescent="0.2">
      <c r="B27" s="192">
        <f>IF(AK27&lt;1,7,"ﾅﾝﾊﾞｰｶｰﾄﾞが重複しています")</f>
        <v>7</v>
      </c>
      <c r="C27" s="194"/>
      <c r="D27" s="195"/>
      <c r="E27" s="133"/>
      <c r="F27" s="179"/>
      <c r="G27" s="156"/>
      <c r="H27" s="156"/>
      <c r="I27" s="157"/>
      <c r="J27" s="13"/>
      <c r="K27" s="122" t="s">
        <v>126</v>
      </c>
      <c r="L27" s="124" t="s">
        <v>44</v>
      </c>
      <c r="M27" s="123" t="s">
        <v>134</v>
      </c>
      <c r="N27" s="124" t="s">
        <v>44</v>
      </c>
      <c r="O27" s="124" t="s">
        <v>44</v>
      </c>
      <c r="P27" s="124" t="s">
        <v>44</v>
      </c>
      <c r="Q27" s="130" t="s">
        <v>44</v>
      </c>
      <c r="T27" s="2"/>
      <c r="U27" s="18"/>
      <c r="V27" s="2"/>
      <c r="X27" s="2" t="s">
        <v>73</v>
      </c>
      <c r="Y27" s="2" t="s">
        <v>154</v>
      </c>
      <c r="Z27" s="2" t="s">
        <v>69</v>
      </c>
      <c r="AA27" s="2" t="s">
        <v>76</v>
      </c>
      <c r="AB27" s="10" t="s">
        <v>179</v>
      </c>
      <c r="AC27" s="10" t="s">
        <v>179</v>
      </c>
      <c r="AE27" s="135" t="str">
        <f>IF(D27="","",C27&amp;D27)</f>
        <v/>
      </c>
      <c r="AF27" s="135">
        <f>IF(AE27="",1,AE27)</f>
        <v>1</v>
      </c>
      <c r="AG27" s="135">
        <f>IF(ISERROR(VLOOKUP(AF27,$AE$13:AE26,1,FALSE)),0,VLOOKUP(AF27,$AE$13:AE26,1,FALSE))</f>
        <v>0</v>
      </c>
      <c r="AH27" s="135" t="str">
        <f>IF(E27="","",D27&amp;E27)</f>
        <v/>
      </c>
      <c r="AI27" s="135">
        <f>IF(AH27="",1,AH27)</f>
        <v>1</v>
      </c>
      <c r="AJ27" s="136">
        <f>IF(ISERROR(VLOOKUP(AI27,$AH$13:AH26,1,FALSE)),0,VLOOKUP(AI27,$AH$13:AH26,1,FALSE))</f>
        <v>0</v>
      </c>
      <c r="AK27" s="136">
        <f>IF(AF27=AG27,1,0)-AJ28</f>
        <v>0</v>
      </c>
      <c r="AN27" s="126" t="str">
        <f>$B$4&amp;C29&amp;G29</f>
        <v/>
      </c>
      <c r="AO27" s="142" t="str">
        <f>$B$4&amp;C29&amp;H29</f>
        <v/>
      </c>
    </row>
    <row r="28" spans="2:41" ht="27" customHeight="1" x14ac:dyDescent="0.2">
      <c r="B28" s="193"/>
      <c r="C28" s="194"/>
      <c r="D28" s="195"/>
      <c r="E28" s="133"/>
      <c r="F28" s="180"/>
      <c r="G28" s="163"/>
      <c r="H28" s="14"/>
      <c r="I28" s="134"/>
      <c r="K28" s="122" t="s">
        <v>57</v>
      </c>
      <c r="L28" s="124" t="s">
        <v>44</v>
      </c>
      <c r="M28" s="124" t="s">
        <v>44</v>
      </c>
      <c r="N28" s="124" t="s">
        <v>44</v>
      </c>
      <c r="O28" s="123" t="s">
        <v>134</v>
      </c>
      <c r="P28" s="124" t="s">
        <v>44</v>
      </c>
      <c r="Q28" s="130" t="s">
        <v>44</v>
      </c>
      <c r="T28" s="2"/>
      <c r="U28" s="18"/>
      <c r="V28" s="2"/>
      <c r="X28" s="2" t="s">
        <v>74</v>
      </c>
      <c r="Y28" s="2" t="s">
        <v>173</v>
      </c>
      <c r="Z28" s="2" t="s">
        <v>78</v>
      </c>
      <c r="AA28" s="2" t="s">
        <v>77</v>
      </c>
      <c r="AE28" s="139"/>
      <c r="AF28" s="139"/>
      <c r="AG28" s="139"/>
      <c r="AH28" s="139"/>
      <c r="AI28" s="139"/>
      <c r="AJ28" s="136">
        <f>IF(AI27=AJ27,1,0)</f>
        <v>0</v>
      </c>
      <c r="AK28" s="136"/>
      <c r="AN28" s="131"/>
      <c r="AO28" s="145"/>
    </row>
    <row r="29" spans="2:41" ht="27" customHeight="1" x14ac:dyDescent="0.2">
      <c r="B29" s="192">
        <f>IF(AK29&lt;1,8,"ﾅﾝﾊﾞｰｶｰﾄﾞが重複しています")</f>
        <v>8</v>
      </c>
      <c r="C29" s="194"/>
      <c r="D29" s="195"/>
      <c r="E29" s="133"/>
      <c r="F29" s="179"/>
      <c r="G29" s="156"/>
      <c r="H29" s="156"/>
      <c r="I29" s="157"/>
      <c r="J29" s="13"/>
      <c r="K29" s="122" t="s">
        <v>170</v>
      </c>
      <c r="L29" s="123" t="s">
        <v>134</v>
      </c>
      <c r="M29" s="124" t="s">
        <v>44</v>
      </c>
      <c r="N29" s="124" t="s">
        <v>44</v>
      </c>
      <c r="O29" s="124" t="s">
        <v>44</v>
      </c>
      <c r="P29" s="124" t="s">
        <v>44</v>
      </c>
      <c r="Q29" s="130" t="s">
        <v>44</v>
      </c>
      <c r="T29" s="2"/>
      <c r="U29" s="18"/>
      <c r="V29" s="2"/>
      <c r="X29" s="2" t="s">
        <v>153</v>
      </c>
      <c r="Z29" s="2" t="s">
        <v>49</v>
      </c>
      <c r="AA29" s="2" t="s">
        <v>49</v>
      </c>
      <c r="AE29" s="135" t="str">
        <f>IF(D29="","",C29&amp;D29)</f>
        <v/>
      </c>
      <c r="AF29" s="135">
        <f>IF(AE29="",1,AE29)</f>
        <v>1</v>
      </c>
      <c r="AG29" s="135">
        <f>IF(ISERROR(VLOOKUP(AF29,$AE$13:AE28,1,FALSE)),0,VLOOKUP(AF29,$AE$13:AE28,1,FALSE))</f>
        <v>0</v>
      </c>
      <c r="AH29" s="135" t="str">
        <f>IF(E29="","",D29&amp;E29)</f>
        <v/>
      </c>
      <c r="AI29" s="135">
        <f>IF(AH29="",1,AH29)</f>
        <v>1</v>
      </c>
      <c r="AJ29" s="136">
        <f>IF(ISERROR(VLOOKUP(AI29,$AH$13:AH28,1,FALSE)),0,VLOOKUP(AI29,$AH$13:AH28,1,FALSE))</f>
        <v>0</v>
      </c>
      <c r="AK29" s="136">
        <f>IF(AF29=AG29,1,0)-AJ30</f>
        <v>0</v>
      </c>
      <c r="AN29" s="126" t="str">
        <f>$B$4&amp;C31&amp;G31</f>
        <v/>
      </c>
      <c r="AO29" s="142" t="str">
        <f>$B$4&amp;C31&amp;H31</f>
        <v/>
      </c>
    </row>
    <row r="30" spans="2:41" ht="27" customHeight="1" x14ac:dyDescent="0.2">
      <c r="B30" s="193"/>
      <c r="C30" s="194"/>
      <c r="D30" s="195"/>
      <c r="E30" s="133"/>
      <c r="F30" s="180"/>
      <c r="G30" s="163"/>
      <c r="H30" s="14"/>
      <c r="I30" s="134"/>
      <c r="K30" s="122" t="s">
        <v>171</v>
      </c>
      <c r="L30" s="124" t="s">
        <v>44</v>
      </c>
      <c r="M30" s="123" t="s">
        <v>134</v>
      </c>
      <c r="N30" s="124" t="s">
        <v>44</v>
      </c>
      <c r="O30" s="124" t="s">
        <v>44</v>
      </c>
      <c r="P30" s="124" t="s">
        <v>44</v>
      </c>
      <c r="Q30" s="130" t="s">
        <v>44</v>
      </c>
      <c r="T30" s="2"/>
      <c r="U30" s="18"/>
      <c r="V30" s="2"/>
      <c r="X30" s="2" t="s">
        <v>172</v>
      </c>
      <c r="Z30" s="2" t="s">
        <v>46</v>
      </c>
      <c r="AA30" s="2" t="s">
        <v>46</v>
      </c>
      <c r="AE30" s="139"/>
      <c r="AF30" s="139"/>
      <c r="AG30" s="139"/>
      <c r="AH30" s="139"/>
      <c r="AI30" s="139"/>
      <c r="AJ30" s="136">
        <f>IF(AI29=AJ29,1,0)</f>
        <v>0</v>
      </c>
      <c r="AK30" s="136"/>
      <c r="AN30" s="131"/>
      <c r="AO30" s="145"/>
    </row>
    <row r="31" spans="2:41" ht="27" customHeight="1" x14ac:dyDescent="0.2">
      <c r="B31" s="192">
        <f>IF(AK31&lt;1,9,"ﾅﾝﾊﾞｰｶｰﾄﾞが重複しています")</f>
        <v>9</v>
      </c>
      <c r="C31" s="194"/>
      <c r="D31" s="195"/>
      <c r="E31" s="133"/>
      <c r="F31" s="179"/>
      <c r="G31" s="156"/>
      <c r="H31" s="156"/>
      <c r="I31" s="157"/>
      <c r="J31" s="13"/>
      <c r="K31" s="141" t="s">
        <v>174</v>
      </c>
      <c r="L31" s="124" t="s">
        <v>44</v>
      </c>
      <c r="M31" s="124" t="s">
        <v>44</v>
      </c>
      <c r="N31" s="123" t="s">
        <v>134</v>
      </c>
      <c r="O31" s="123" t="s">
        <v>134</v>
      </c>
      <c r="P31" s="124" t="s">
        <v>44</v>
      </c>
      <c r="Q31" s="130" t="s">
        <v>44</v>
      </c>
      <c r="T31" s="2"/>
      <c r="U31" s="18"/>
      <c r="V31" s="2"/>
      <c r="Z31" s="2" t="s">
        <v>50</v>
      </c>
      <c r="AA31" s="2" t="s">
        <v>57</v>
      </c>
      <c r="AE31" s="135" t="str">
        <f>IF(D31="","",C31&amp;D31)</f>
        <v/>
      </c>
      <c r="AF31" s="135">
        <f>IF(AE31="",1,AE31)</f>
        <v>1</v>
      </c>
      <c r="AG31" s="135">
        <f>IF(ISERROR(VLOOKUP(AF31,$AE$13:AE30,1,FALSE)),0,VLOOKUP(AF31,$AE$13:AE30,1,FALSE))</f>
        <v>0</v>
      </c>
      <c r="AH31" s="135" t="str">
        <f>IF(E31="","",D31&amp;E31)</f>
        <v/>
      </c>
      <c r="AI31" s="135">
        <f>IF(AH31="",1,AH31)</f>
        <v>1</v>
      </c>
      <c r="AJ31" s="136">
        <f>IF(ISERROR(VLOOKUP(AI31,$AH$13:AH30,1,FALSE)),0,VLOOKUP(AI31,$AH$13:AH30,1,FALSE))</f>
        <v>0</v>
      </c>
      <c r="AK31" s="136">
        <f>IF(AF31=AG31,1,0)-AJ32</f>
        <v>0</v>
      </c>
      <c r="AN31" s="126" t="str">
        <f>$B$4&amp;C33&amp;G33</f>
        <v/>
      </c>
      <c r="AO31" s="142" t="str">
        <f>$B$4&amp;C33&amp;H33</f>
        <v/>
      </c>
    </row>
    <row r="32" spans="2:41" ht="27" customHeight="1" thickBot="1" x14ac:dyDescent="0.25">
      <c r="B32" s="193"/>
      <c r="C32" s="194"/>
      <c r="D32" s="195"/>
      <c r="E32" s="133"/>
      <c r="F32" s="180"/>
      <c r="G32" s="163"/>
      <c r="H32" s="14"/>
      <c r="I32" s="134"/>
      <c r="K32" s="155" t="s">
        <v>191</v>
      </c>
      <c r="L32" s="143" t="s">
        <v>44</v>
      </c>
      <c r="M32" s="143" t="s">
        <v>44</v>
      </c>
      <c r="N32" s="143" t="s">
        <v>44</v>
      </c>
      <c r="O32" s="143" t="s">
        <v>44</v>
      </c>
      <c r="P32" s="144" t="s">
        <v>134</v>
      </c>
      <c r="Q32" s="172" t="s">
        <v>134</v>
      </c>
      <c r="T32" s="2"/>
      <c r="U32" s="18"/>
      <c r="V32" s="2"/>
      <c r="Z32" s="2" t="s">
        <v>175</v>
      </c>
      <c r="AA32" s="2" t="s">
        <v>175</v>
      </c>
      <c r="AE32" s="139"/>
      <c r="AF32" s="139"/>
      <c r="AG32" s="139"/>
      <c r="AH32" s="139"/>
      <c r="AI32" s="139"/>
      <c r="AJ32" s="136">
        <f>IF(AI31=AJ31,1,0)</f>
        <v>0</v>
      </c>
      <c r="AK32" s="136"/>
      <c r="AN32" s="131"/>
      <c r="AO32" s="145"/>
    </row>
    <row r="33" spans="1:41" ht="27" customHeight="1" thickBot="1" x14ac:dyDescent="0.25">
      <c r="B33" s="251">
        <f>IF(AK33&lt;1,10,"ﾅﾝﾊﾞｰｶｰﾄﾞが重複しています")</f>
        <v>10</v>
      </c>
      <c r="C33" s="194"/>
      <c r="D33" s="195"/>
      <c r="E33" s="133"/>
      <c r="F33" s="179"/>
      <c r="G33" s="156"/>
      <c r="H33" s="156"/>
      <c r="I33" s="157"/>
      <c r="J33" s="13"/>
      <c r="T33" s="2"/>
      <c r="V33" s="2"/>
      <c r="AE33" s="135" t="str">
        <f>IF(D33="","",C33&amp;D33)</f>
        <v/>
      </c>
      <c r="AF33" s="135">
        <f>IF(AE33="",1,AE33)</f>
        <v>1</v>
      </c>
      <c r="AG33" s="135">
        <f>IF(ISERROR(VLOOKUP(AF33,$AE$13:AE32,1,FALSE)),0,VLOOKUP(AF33,$AE$13:AE32,1,FALSE))</f>
        <v>0</v>
      </c>
      <c r="AH33" s="135" t="str">
        <f>IF(E33="","",D33&amp;E33)</f>
        <v/>
      </c>
      <c r="AI33" s="135">
        <f>IF(AH33="",1,AH33)</f>
        <v>1</v>
      </c>
      <c r="AJ33" s="136">
        <f>IF(ISERROR(VLOOKUP(AI33,$AH$13:AH32,1,FALSE)),0,VLOOKUP(AI33,$AH$13:AH32,1,FALSE))</f>
        <v>0</v>
      </c>
      <c r="AK33" s="136">
        <f>IF(AF33=AG33,1,0)-AJ34</f>
        <v>0</v>
      </c>
      <c r="AN33" s="126" t="str">
        <f>$B$4&amp;C35&amp;G35</f>
        <v/>
      </c>
      <c r="AO33" s="142" t="str">
        <f>$B$4&amp;C35&amp;H35</f>
        <v/>
      </c>
    </row>
    <row r="34" spans="1:41" ht="27" customHeight="1" thickBot="1" x14ac:dyDescent="0.25">
      <c r="B34" s="247"/>
      <c r="C34" s="252"/>
      <c r="D34" s="253"/>
      <c r="E34" s="146"/>
      <c r="F34" s="190"/>
      <c r="G34" s="165"/>
      <c r="H34" s="15"/>
      <c r="I34" s="147"/>
      <c r="T34" s="2"/>
      <c r="U34" s="18"/>
      <c r="V34" s="2"/>
      <c r="AE34" s="139"/>
      <c r="AF34" s="139"/>
      <c r="AG34" s="139"/>
      <c r="AH34" s="139"/>
      <c r="AI34" s="139"/>
      <c r="AJ34" s="136">
        <f>IF(AI33=AJ33,1,0)</f>
        <v>0</v>
      </c>
      <c r="AK34" s="136"/>
      <c r="AN34" s="131"/>
      <c r="AO34" s="145"/>
    </row>
    <row r="35" spans="1:41" ht="27" customHeight="1" thickBot="1" x14ac:dyDescent="0.25">
      <c r="A35" s="132">
        <f>COUNTA(E35,E37,E39,E41,E43,E45,E47,E49,E51,E53)</f>
        <v>0</v>
      </c>
      <c r="B35" s="247">
        <f>IF(AK35&lt;1,11,"ﾅﾝﾊﾞｰｶｰﾄﾞが重複しています")</f>
        <v>11</v>
      </c>
      <c r="C35" s="249"/>
      <c r="D35" s="250"/>
      <c r="E35" s="148"/>
      <c r="F35" s="191"/>
      <c r="G35" s="166"/>
      <c r="H35" s="166"/>
      <c r="I35" s="167"/>
      <c r="J35" s="13"/>
      <c r="T35" s="17"/>
      <c r="V35" s="17"/>
      <c r="AE35" s="135" t="str">
        <f>IF(D35="","",C35&amp;D35)</f>
        <v/>
      </c>
      <c r="AF35" s="135">
        <f>IF(AE35="",1,AE35)</f>
        <v>1</v>
      </c>
      <c r="AG35" s="135">
        <f>IF(ISERROR(VLOOKUP(AF35,$AE$13:AE34,1,FALSE)),0,VLOOKUP(AF35,$AE$13:AE34,1,FALSE))</f>
        <v>0</v>
      </c>
      <c r="AH35" s="135" t="str">
        <f>IF(E35="","",D35&amp;E35)</f>
        <v/>
      </c>
      <c r="AI35" s="135">
        <f>IF(AH35="",1,AH35)</f>
        <v>1</v>
      </c>
      <c r="AJ35" s="136">
        <f>IF(ISERROR(VLOOKUP(AI35,$AH$13:AH34,1,FALSE)),0,VLOOKUP(AI35,$AH$13:AH34,1,FALSE))</f>
        <v>0</v>
      </c>
      <c r="AK35" s="136">
        <f>IF(AF35=AG35,1,0)-AJ36</f>
        <v>0</v>
      </c>
      <c r="AN35" s="126" t="str">
        <f>$B$4&amp;C37&amp;G37</f>
        <v/>
      </c>
      <c r="AO35" s="142" t="str">
        <f>$B$4&amp;C37&amp;H37</f>
        <v/>
      </c>
    </row>
    <row r="36" spans="1:41" ht="27" customHeight="1" x14ac:dyDescent="0.2">
      <c r="A36" s="137">
        <f>COUNTA(G35:I35,G37:I37,G39:I39,G41:I41,G43:I43,G45:I45,G47:I47,G49:I49,G51:I51,G53:I53)</f>
        <v>0</v>
      </c>
      <c r="B36" s="248"/>
      <c r="C36" s="194"/>
      <c r="D36" s="195"/>
      <c r="E36" s="133"/>
      <c r="F36" s="180"/>
      <c r="G36" s="163"/>
      <c r="H36" s="14"/>
      <c r="I36" s="134"/>
      <c r="T36" s="17"/>
      <c r="V36" s="17"/>
      <c r="AE36" s="139"/>
      <c r="AF36" s="139"/>
      <c r="AG36" s="139"/>
      <c r="AH36" s="139"/>
      <c r="AI36" s="139"/>
      <c r="AJ36" s="136">
        <f>IF(AI35=AJ35,1,0)</f>
        <v>0</v>
      </c>
      <c r="AK36" s="136"/>
      <c r="AN36" s="131"/>
      <c r="AO36" s="145"/>
    </row>
    <row r="37" spans="1:41" ht="27" customHeight="1" x14ac:dyDescent="0.2">
      <c r="B37" s="192">
        <f>IF(AK37&lt;1,12,"ﾅﾝﾊﾞｰｶｰﾄﾞが重複しています")</f>
        <v>12</v>
      </c>
      <c r="C37" s="194"/>
      <c r="D37" s="195"/>
      <c r="E37" s="133"/>
      <c r="F37" s="179"/>
      <c r="G37" s="156"/>
      <c r="H37" s="156"/>
      <c r="I37" s="157"/>
      <c r="J37" s="13"/>
      <c r="T37" s="17"/>
      <c r="V37" s="17"/>
      <c r="AE37" s="135" t="str">
        <f>IF(D37="","",C37&amp;D37)</f>
        <v/>
      </c>
      <c r="AF37" s="135">
        <f>IF(AE37="",1,AE37)</f>
        <v>1</v>
      </c>
      <c r="AG37" s="135">
        <f>IF(ISERROR(VLOOKUP(AF37,$AE$13:AE36,1,FALSE)),0,VLOOKUP(AF37,$AE$13:AE36,1,FALSE))</f>
        <v>0</v>
      </c>
      <c r="AH37" s="135" t="str">
        <f>IF(E37="","",D37&amp;E37)</f>
        <v/>
      </c>
      <c r="AI37" s="135">
        <f>IF(AH37="",1,AH37)</f>
        <v>1</v>
      </c>
      <c r="AJ37" s="136">
        <f>IF(ISERROR(VLOOKUP(AI37,$AH$13:AH36,1,FALSE)),0,VLOOKUP(AI37,$AH$13:AH36,1,FALSE))</f>
        <v>0</v>
      </c>
      <c r="AK37" s="136">
        <f>IF(AF37=AG37,1,0)-AJ38</f>
        <v>0</v>
      </c>
      <c r="AN37" s="126" t="str">
        <f>$B$4&amp;C39&amp;G39</f>
        <v/>
      </c>
      <c r="AO37" s="142" t="str">
        <f>$B$4&amp;C39&amp;H39</f>
        <v/>
      </c>
    </row>
    <row r="38" spans="1:41" ht="27" customHeight="1" x14ac:dyDescent="0.2">
      <c r="B38" s="193"/>
      <c r="C38" s="194"/>
      <c r="D38" s="195"/>
      <c r="E38" s="133"/>
      <c r="F38" s="180"/>
      <c r="G38" s="163"/>
      <c r="H38" s="14"/>
      <c r="I38" s="134"/>
      <c r="T38" s="17"/>
      <c r="V38" s="17"/>
      <c r="AE38" s="139"/>
      <c r="AF38" s="139"/>
      <c r="AG38" s="139"/>
      <c r="AH38" s="139"/>
      <c r="AI38" s="139"/>
      <c r="AJ38" s="136">
        <f>IF(AI37=AJ37,1,0)</f>
        <v>0</v>
      </c>
      <c r="AK38" s="136"/>
      <c r="AN38" s="131"/>
      <c r="AO38" s="145"/>
    </row>
    <row r="39" spans="1:41" ht="27" customHeight="1" x14ac:dyDescent="0.2">
      <c r="B39" s="192">
        <f>IF(AK39&lt;1,13,"ﾅﾝﾊﾞｰｶｰﾄﾞが重複しています")</f>
        <v>13</v>
      </c>
      <c r="C39" s="194"/>
      <c r="D39" s="195"/>
      <c r="E39" s="133"/>
      <c r="F39" s="179"/>
      <c r="G39" s="156"/>
      <c r="H39" s="156"/>
      <c r="I39" s="157"/>
      <c r="J39" s="13"/>
      <c r="P39" s="2"/>
      <c r="Q39" s="2"/>
      <c r="R39" s="2"/>
      <c r="S39" s="2"/>
      <c r="T39" s="17"/>
      <c r="V39" s="17"/>
      <c r="AE39" s="135" t="str">
        <f>IF(D39="","",C39&amp;D39)</f>
        <v/>
      </c>
      <c r="AF39" s="135">
        <f>IF(AE39="",1,AE39)</f>
        <v>1</v>
      </c>
      <c r="AG39" s="135">
        <f>IF(ISERROR(VLOOKUP(AF39,$AE$13:AE38,1,FALSE)),0,VLOOKUP(AF39,$AE$13:AE38,1,FALSE))</f>
        <v>0</v>
      </c>
      <c r="AH39" s="135" t="str">
        <f>IF(E39="","",D39&amp;E39)</f>
        <v/>
      </c>
      <c r="AI39" s="135">
        <f>IF(AH39="",1,AH39)</f>
        <v>1</v>
      </c>
      <c r="AJ39" s="136">
        <f>IF(ISERROR(VLOOKUP(AI39,$AH$13:AH38,1,FALSE)),0,VLOOKUP(AI39,$AH$13:AH38,1,FALSE))</f>
        <v>0</v>
      </c>
      <c r="AK39" s="136">
        <f>IF(AF39=AG39,1,0)-AJ40</f>
        <v>0</v>
      </c>
      <c r="AN39" s="126" t="str">
        <f>$B$4&amp;C41&amp;G41</f>
        <v/>
      </c>
      <c r="AO39" s="142" t="str">
        <f>$B$4&amp;C41&amp;H41</f>
        <v/>
      </c>
    </row>
    <row r="40" spans="1:41" ht="27" customHeight="1" x14ac:dyDescent="0.2">
      <c r="B40" s="193"/>
      <c r="C40" s="194"/>
      <c r="D40" s="195"/>
      <c r="E40" s="133"/>
      <c r="F40" s="180"/>
      <c r="G40" s="163"/>
      <c r="H40" s="14"/>
      <c r="I40" s="134"/>
      <c r="P40" s="149"/>
      <c r="Q40" s="149"/>
      <c r="R40" s="149"/>
      <c r="S40" s="149"/>
      <c r="T40" s="149"/>
      <c r="V40" s="149"/>
      <c r="AE40" s="139"/>
      <c r="AF40" s="139"/>
      <c r="AG40" s="139"/>
      <c r="AH40" s="139"/>
      <c r="AI40" s="139"/>
      <c r="AJ40" s="136">
        <f>IF(AI39=AJ39,1,0)</f>
        <v>0</v>
      </c>
      <c r="AK40" s="136"/>
      <c r="AN40" s="131"/>
      <c r="AO40" s="145"/>
    </row>
    <row r="41" spans="1:41" ht="27" customHeight="1" x14ac:dyDescent="0.2">
      <c r="B41" s="192">
        <f>IF(AK41&lt;1,14,"ﾅﾝﾊﾞｰｶｰﾄﾞが重複しています")</f>
        <v>14</v>
      </c>
      <c r="C41" s="194"/>
      <c r="D41" s="195"/>
      <c r="E41" s="133"/>
      <c r="F41" s="179"/>
      <c r="G41" s="156"/>
      <c r="H41" s="156"/>
      <c r="I41" s="157"/>
      <c r="J41" s="13"/>
      <c r="P41" s="150"/>
      <c r="Q41" s="150"/>
      <c r="R41" s="150"/>
      <c r="S41" s="150"/>
      <c r="T41" s="150"/>
      <c r="V41" s="150"/>
      <c r="AE41" s="135" t="str">
        <f>IF(D41="","",C41&amp;D41)</f>
        <v/>
      </c>
      <c r="AF41" s="135">
        <f>IF(AE41="",1,AE41)</f>
        <v>1</v>
      </c>
      <c r="AG41" s="135">
        <f>IF(ISERROR(VLOOKUP(AF41,$AE$13:AE40,1,FALSE)),0,VLOOKUP(AF41,$AE$13:AE40,1,FALSE))</f>
        <v>0</v>
      </c>
      <c r="AH41" s="135" t="str">
        <f>IF(E41="","",D41&amp;E41)</f>
        <v/>
      </c>
      <c r="AI41" s="135">
        <f>IF(AH41="",1,AH41)</f>
        <v>1</v>
      </c>
      <c r="AJ41" s="136">
        <f>IF(ISERROR(VLOOKUP(AI41,$AH$13:AH40,1,FALSE)),0,VLOOKUP(AI41,$AH$13:AH40,1,FALSE))</f>
        <v>0</v>
      </c>
      <c r="AK41" s="136">
        <f>IF(AF41=AG41,1,0)-AJ42</f>
        <v>0</v>
      </c>
      <c r="AN41" s="126" t="str">
        <f>$B$4&amp;C43&amp;G43</f>
        <v/>
      </c>
      <c r="AO41" s="142" t="str">
        <f>$B$4&amp;C43&amp;H43</f>
        <v/>
      </c>
    </row>
    <row r="42" spans="1:41" ht="27" customHeight="1" x14ac:dyDescent="0.2">
      <c r="B42" s="193"/>
      <c r="C42" s="194"/>
      <c r="D42" s="195"/>
      <c r="E42" s="133"/>
      <c r="F42" s="180"/>
      <c r="G42" s="163"/>
      <c r="H42" s="14"/>
      <c r="I42" s="134"/>
      <c r="P42" s="150"/>
      <c r="Q42" s="150"/>
      <c r="R42" s="150"/>
      <c r="S42" s="150"/>
      <c r="T42" s="150"/>
      <c r="V42" s="150"/>
      <c r="AE42" s="139"/>
      <c r="AF42" s="139"/>
      <c r="AG42" s="139"/>
      <c r="AH42" s="139"/>
      <c r="AI42" s="139"/>
      <c r="AJ42" s="136">
        <f>IF(AI41=AJ41,1,0)</f>
        <v>0</v>
      </c>
      <c r="AK42" s="136"/>
      <c r="AN42" s="131"/>
      <c r="AO42" s="145"/>
    </row>
    <row r="43" spans="1:41" ht="27" customHeight="1" x14ac:dyDescent="0.2">
      <c r="B43" s="192">
        <f>IF(AK43&lt;1,15,"ﾅﾝﾊﾞｰｶｰﾄﾞが重複しています")</f>
        <v>15</v>
      </c>
      <c r="C43" s="194"/>
      <c r="D43" s="195"/>
      <c r="E43" s="133"/>
      <c r="F43" s="179"/>
      <c r="G43" s="156"/>
      <c r="H43" s="156"/>
      <c r="I43" s="157"/>
      <c r="J43" s="13"/>
      <c r="P43" s="149"/>
      <c r="Q43" s="149"/>
      <c r="R43" s="149"/>
      <c r="S43" s="149"/>
      <c r="T43" s="149"/>
      <c r="V43" s="149"/>
      <c r="AE43" s="135" t="str">
        <f>IF(D43="","",C43&amp;D43)</f>
        <v/>
      </c>
      <c r="AF43" s="135">
        <f>IF(AE43="",1,AE43)</f>
        <v>1</v>
      </c>
      <c r="AG43" s="135">
        <f>IF(ISERROR(VLOOKUP(AF43,$AE$13:AE42,1,FALSE)),0,VLOOKUP(AF43,$AE$13:AE42,1,FALSE))</f>
        <v>0</v>
      </c>
      <c r="AH43" s="135" t="str">
        <f>IF(E43="","",D43&amp;E43)</f>
        <v/>
      </c>
      <c r="AI43" s="135">
        <f>IF(AH43="",1,AH43)</f>
        <v>1</v>
      </c>
      <c r="AJ43" s="136">
        <f>IF(ISERROR(VLOOKUP(AI43,$AH$13:AH42,1,FALSE)),0,VLOOKUP(AI43,$AH$13:AH42,1,FALSE))</f>
        <v>0</v>
      </c>
      <c r="AK43" s="136">
        <f>IF(AF43=AG43,1,0)-AJ44</f>
        <v>0</v>
      </c>
      <c r="AN43" s="126" t="str">
        <f>$B$4&amp;C45&amp;G45</f>
        <v/>
      </c>
      <c r="AO43" s="142" t="str">
        <f>$B$4&amp;C45&amp;H45</f>
        <v/>
      </c>
    </row>
    <row r="44" spans="1:41" ht="27" customHeight="1" x14ac:dyDescent="0.2">
      <c r="B44" s="193"/>
      <c r="C44" s="194"/>
      <c r="D44" s="195"/>
      <c r="E44" s="133"/>
      <c r="F44" s="180"/>
      <c r="G44" s="163"/>
      <c r="H44" s="14"/>
      <c r="I44" s="134"/>
      <c r="P44" s="149"/>
      <c r="Q44" s="149"/>
      <c r="R44" s="149"/>
      <c r="S44" s="149"/>
      <c r="T44" s="149"/>
      <c r="V44" s="149"/>
      <c r="AE44" s="139"/>
      <c r="AF44" s="139"/>
      <c r="AG44" s="139"/>
      <c r="AH44" s="139"/>
      <c r="AI44" s="139"/>
      <c r="AJ44" s="136">
        <f>IF(AI43=AJ43,1,0)</f>
        <v>0</v>
      </c>
      <c r="AK44" s="136"/>
      <c r="AN44" s="131"/>
      <c r="AO44" s="145"/>
    </row>
    <row r="45" spans="1:41" ht="27" customHeight="1" x14ac:dyDescent="0.2">
      <c r="B45" s="192">
        <f>IF(AK45&lt;1,16,"ﾅﾝﾊﾞｰｶｰﾄﾞが重複しています")</f>
        <v>16</v>
      </c>
      <c r="C45" s="194"/>
      <c r="D45" s="195"/>
      <c r="E45" s="133"/>
      <c r="F45" s="179"/>
      <c r="G45" s="156"/>
      <c r="H45" s="156"/>
      <c r="I45" s="157"/>
      <c r="J45" s="13"/>
      <c r="P45" s="150"/>
      <c r="Q45" s="150"/>
      <c r="R45" s="150"/>
      <c r="S45" s="150"/>
      <c r="T45" s="150"/>
      <c r="V45" s="150"/>
      <c r="AE45" s="135" t="str">
        <f>IF(D45="","",C45&amp;D45)</f>
        <v/>
      </c>
      <c r="AF45" s="135">
        <f>IF(AE45="",1,AE45)</f>
        <v>1</v>
      </c>
      <c r="AG45" s="135">
        <f>IF(ISERROR(VLOOKUP(AF45,$AE$13:AE44,1,FALSE)),0,VLOOKUP(AF45,$AE$13:AE44,1,FALSE))</f>
        <v>0</v>
      </c>
      <c r="AH45" s="135" t="str">
        <f>IF(E45="","",D45&amp;E45)</f>
        <v/>
      </c>
      <c r="AI45" s="135">
        <f>IF(AH45="",1,AH45)</f>
        <v>1</v>
      </c>
      <c r="AJ45" s="136">
        <f>IF(ISERROR(VLOOKUP(AI45,$AH$13:AH44,1,FALSE)),0,VLOOKUP(AI45,$AH$13:AH44,1,FALSE))</f>
        <v>0</v>
      </c>
      <c r="AK45" s="136">
        <f>IF(AF45=AG45,1,0)-AJ46</f>
        <v>0</v>
      </c>
      <c r="AN45" s="126" t="str">
        <f>$B$4&amp;C47&amp;G47</f>
        <v/>
      </c>
      <c r="AO45" s="142" t="str">
        <f>$B$4&amp;C47&amp;H47</f>
        <v/>
      </c>
    </row>
    <row r="46" spans="1:41" ht="27" customHeight="1" x14ac:dyDescent="0.2">
      <c r="B46" s="193"/>
      <c r="C46" s="194"/>
      <c r="D46" s="195"/>
      <c r="E46" s="133"/>
      <c r="F46" s="180"/>
      <c r="G46" s="163"/>
      <c r="H46" s="14"/>
      <c r="I46" s="134"/>
      <c r="P46" s="149"/>
      <c r="Q46" s="149"/>
      <c r="R46" s="149"/>
      <c r="S46" s="149"/>
      <c r="T46" s="149"/>
      <c r="V46" s="149"/>
      <c r="AE46" s="139"/>
      <c r="AF46" s="139"/>
      <c r="AG46" s="139"/>
      <c r="AH46" s="139"/>
      <c r="AI46" s="139"/>
      <c r="AJ46" s="136">
        <f>IF(AI45=AJ45,1,0)</f>
        <v>0</v>
      </c>
      <c r="AK46" s="136"/>
      <c r="AN46" s="131"/>
      <c r="AO46" s="145"/>
    </row>
    <row r="47" spans="1:41" ht="27" customHeight="1" x14ac:dyDescent="0.2">
      <c r="B47" s="192">
        <f>IF(AK47&lt;1,17,"ﾅﾝﾊﾞｰｶｰﾄﾞが重複しています")</f>
        <v>17</v>
      </c>
      <c r="C47" s="194"/>
      <c r="D47" s="195"/>
      <c r="E47" s="133"/>
      <c r="F47" s="179"/>
      <c r="G47" s="156"/>
      <c r="H47" s="156"/>
      <c r="I47" s="157"/>
      <c r="J47" s="13"/>
      <c r="P47" s="150"/>
      <c r="Q47" s="150"/>
      <c r="R47" s="150"/>
      <c r="S47" s="150"/>
      <c r="T47" s="150"/>
      <c r="V47" s="150"/>
      <c r="AE47" s="135" t="str">
        <f>IF(D47="","",C47&amp;D47)</f>
        <v/>
      </c>
      <c r="AF47" s="135">
        <f>IF(AE47="",1,AE47)</f>
        <v>1</v>
      </c>
      <c r="AG47" s="135">
        <f>IF(ISERROR(VLOOKUP(AF47,$AE$13:AE46,1,FALSE)),0,VLOOKUP(AF47,$AE$13:AE46,1,FALSE))</f>
        <v>0</v>
      </c>
      <c r="AH47" s="135" t="str">
        <f>IF(D47="","",D47&amp;E47)</f>
        <v/>
      </c>
      <c r="AI47" s="135">
        <f>IF(AH47="",1,AH47)</f>
        <v>1</v>
      </c>
      <c r="AJ47" s="136">
        <f>IF(ISERROR(VLOOKUP(AI47,$AH$13:AH46,1,FALSE)),0,VLOOKUP(AI47,$AH$13:AH46,1,FALSE))</f>
        <v>0</v>
      </c>
      <c r="AK47" s="136">
        <f>IF(AF47=AG47,1,0)-AJ48</f>
        <v>0</v>
      </c>
      <c r="AN47" s="126" t="str">
        <f>$B$4&amp;C49&amp;G49</f>
        <v/>
      </c>
      <c r="AO47" s="142" t="str">
        <f>$B$4&amp;C49&amp;H49</f>
        <v/>
      </c>
    </row>
    <row r="48" spans="1:41" ht="27" customHeight="1" x14ac:dyDescent="0.2">
      <c r="B48" s="193"/>
      <c r="C48" s="194"/>
      <c r="D48" s="195"/>
      <c r="E48" s="133"/>
      <c r="F48" s="180"/>
      <c r="G48" s="163"/>
      <c r="H48" s="14"/>
      <c r="I48" s="134"/>
      <c r="K48" s="151"/>
      <c r="L48" s="150"/>
      <c r="M48" s="149"/>
      <c r="N48" s="149"/>
      <c r="O48" s="149"/>
      <c r="P48" s="149"/>
      <c r="Q48" s="149"/>
      <c r="R48" s="149"/>
      <c r="S48" s="149"/>
      <c r="T48" s="149"/>
      <c r="V48" s="149"/>
      <c r="AE48" s="139"/>
      <c r="AF48" s="139"/>
      <c r="AG48" s="139"/>
      <c r="AH48" s="139"/>
      <c r="AI48" s="139"/>
      <c r="AJ48" s="136">
        <f>IF(AI47=AJ47,1,0)</f>
        <v>0</v>
      </c>
      <c r="AK48" s="136"/>
      <c r="AN48" s="131"/>
      <c r="AO48" s="145"/>
    </row>
    <row r="49" spans="1:41" ht="27" customHeight="1" x14ac:dyDescent="0.2">
      <c r="B49" s="192">
        <f>IF(AK49&lt;1,18,"ﾅﾝﾊﾞｰｶｰﾄﾞが重複しています")</f>
        <v>18</v>
      </c>
      <c r="C49" s="194"/>
      <c r="D49" s="195"/>
      <c r="E49" s="133"/>
      <c r="F49" s="179"/>
      <c r="G49" s="156"/>
      <c r="H49" s="156"/>
      <c r="I49" s="157"/>
      <c r="J49" s="13"/>
      <c r="K49" s="151"/>
      <c r="L49" s="150"/>
      <c r="M49" s="149"/>
      <c r="N49" s="149"/>
      <c r="O49" s="150"/>
      <c r="P49" s="150"/>
      <c r="Q49" s="150"/>
      <c r="R49" s="150"/>
      <c r="S49" s="150"/>
      <c r="T49" s="150"/>
      <c r="V49" s="150"/>
      <c r="AE49" s="135" t="str">
        <f>IF(D49="","",C49&amp;D49)</f>
        <v/>
      </c>
      <c r="AF49" s="135">
        <f>IF(AE49="",1,AE49)</f>
        <v>1</v>
      </c>
      <c r="AG49" s="135">
        <f>IF(ISERROR(VLOOKUP(AF49,$AE$13:AE48,1,FALSE)),0,VLOOKUP(AF49,$AE$13:AE48,1,FALSE))</f>
        <v>0</v>
      </c>
      <c r="AH49" s="135" t="str">
        <f>IF(E49="","",D49&amp;E49)</f>
        <v/>
      </c>
      <c r="AI49" s="135">
        <f>IF(AH49="",1,AH49)</f>
        <v>1</v>
      </c>
      <c r="AJ49" s="136">
        <f>IF(ISERROR(VLOOKUP(AI49,$AH$13:AH48,1,FALSE)),0,VLOOKUP(AI49,$AH$13:AH48,1,FALSE))</f>
        <v>0</v>
      </c>
      <c r="AK49" s="136">
        <f>IF(AF49=AG49,1,0)-AJ50</f>
        <v>0</v>
      </c>
      <c r="AN49" s="126" t="str">
        <f>$B$4&amp;C51&amp;G51</f>
        <v/>
      </c>
      <c r="AO49" s="142" t="str">
        <f>$B$4&amp;C51&amp;H51</f>
        <v/>
      </c>
    </row>
    <row r="50" spans="1:41" ht="27" customHeight="1" x14ac:dyDescent="0.2">
      <c r="B50" s="193"/>
      <c r="C50" s="194"/>
      <c r="D50" s="195"/>
      <c r="E50" s="133"/>
      <c r="F50" s="180"/>
      <c r="G50" s="163"/>
      <c r="H50" s="14"/>
      <c r="I50" s="134"/>
      <c r="K50" s="151"/>
      <c r="L50" s="150"/>
      <c r="M50" s="149"/>
      <c r="N50" s="149"/>
      <c r="O50" s="149"/>
      <c r="P50" s="150"/>
      <c r="Q50" s="150"/>
      <c r="R50" s="150"/>
      <c r="S50" s="150"/>
      <c r="T50" s="150"/>
      <c r="V50" s="150"/>
      <c r="AE50" s="139"/>
      <c r="AF50" s="139"/>
      <c r="AG50" s="139"/>
      <c r="AH50" s="139"/>
      <c r="AI50" s="139"/>
      <c r="AJ50" s="136">
        <f>IF(AI49=AJ49,1,0)</f>
        <v>0</v>
      </c>
      <c r="AK50" s="136"/>
      <c r="AN50" s="131"/>
      <c r="AO50" s="145"/>
    </row>
    <row r="51" spans="1:41" ht="27" customHeight="1" x14ac:dyDescent="0.2">
      <c r="B51" s="192">
        <f>IF(AK51&lt;1,19,"ﾅﾝﾊﾞｰｶｰﾄﾞが重複しています")</f>
        <v>19</v>
      </c>
      <c r="C51" s="194"/>
      <c r="D51" s="195"/>
      <c r="E51" s="133"/>
      <c r="F51" s="179"/>
      <c r="G51" s="156"/>
      <c r="H51" s="156"/>
      <c r="I51" s="157"/>
      <c r="J51" s="13"/>
      <c r="K51" s="151"/>
      <c r="L51" s="150"/>
      <c r="M51" s="149"/>
      <c r="N51" s="149"/>
      <c r="O51" s="149"/>
      <c r="P51" s="150"/>
      <c r="Q51" s="150"/>
      <c r="R51" s="150"/>
      <c r="S51" s="150"/>
      <c r="T51" s="150"/>
      <c r="V51" s="150"/>
      <c r="AE51" s="135" t="str">
        <f>IF(D51="","",C51&amp;D51)</f>
        <v/>
      </c>
      <c r="AF51" s="135">
        <f>IF(AE51="",1,AE51)</f>
        <v>1</v>
      </c>
      <c r="AG51" s="135">
        <f>IF(ISERROR(VLOOKUP(AF51,$AE$13:AE50,1,FALSE)),0,VLOOKUP(AF51,$AE$13:AE50,1,FALSE))</f>
        <v>0</v>
      </c>
      <c r="AH51" s="135" t="str">
        <f>IF(E51="","",D51&amp;E51)</f>
        <v/>
      </c>
      <c r="AI51" s="135">
        <f>IF(AH51="",1,AH51)</f>
        <v>1</v>
      </c>
      <c r="AJ51" s="136">
        <f>IF(ISERROR(VLOOKUP(AI51,$AH$13:AH50,1,FALSE)),0,VLOOKUP(AI51,$AH$13:AH50,1,FALSE))</f>
        <v>0</v>
      </c>
      <c r="AK51" s="136">
        <f>IF(AF51=AG51,1,0)-AJ52</f>
        <v>0</v>
      </c>
      <c r="AN51" s="126" t="str">
        <f>$B$4&amp;C53&amp;G53</f>
        <v/>
      </c>
      <c r="AO51" s="142" t="str">
        <f>$B$4&amp;C53&amp;H53</f>
        <v/>
      </c>
    </row>
    <row r="52" spans="1:41" ht="27" customHeight="1" x14ac:dyDescent="0.2">
      <c r="B52" s="193"/>
      <c r="C52" s="194"/>
      <c r="D52" s="195"/>
      <c r="E52" s="133"/>
      <c r="F52" s="180"/>
      <c r="G52" s="163"/>
      <c r="H52" s="14"/>
      <c r="I52" s="134"/>
      <c r="K52" s="151"/>
      <c r="L52" s="150"/>
      <c r="M52" s="149"/>
      <c r="N52" s="149"/>
      <c r="O52" s="149"/>
      <c r="P52" s="150"/>
      <c r="Q52" s="150"/>
      <c r="R52" s="150"/>
      <c r="S52" s="150"/>
      <c r="T52" s="150"/>
      <c r="V52" s="150"/>
      <c r="AE52" s="139"/>
      <c r="AF52" s="139"/>
      <c r="AG52" s="139"/>
      <c r="AH52" s="139"/>
      <c r="AI52" s="139"/>
      <c r="AJ52" s="136">
        <f>IF(AI51=AJ51,1,0)</f>
        <v>0</v>
      </c>
      <c r="AK52" s="136"/>
      <c r="AN52" s="131"/>
      <c r="AO52" s="145"/>
    </row>
    <row r="53" spans="1:41" ht="27" customHeight="1" thickBot="1" x14ac:dyDescent="0.25">
      <c r="B53" s="251">
        <f>IF(AK53&lt;1,20,"ﾅﾝﾊﾞｰｶｰﾄﾞが重複しています")</f>
        <v>20</v>
      </c>
      <c r="C53" s="194"/>
      <c r="D53" s="195"/>
      <c r="E53" s="133"/>
      <c r="F53" s="179"/>
      <c r="G53" s="156"/>
      <c r="H53" s="156"/>
      <c r="I53" s="157"/>
      <c r="J53" s="13"/>
      <c r="K53" s="151"/>
      <c r="L53" s="150"/>
      <c r="M53" s="150"/>
      <c r="N53" s="150"/>
      <c r="O53" s="149"/>
      <c r="P53" s="150"/>
      <c r="Q53" s="150"/>
      <c r="R53" s="150"/>
      <c r="S53" s="150"/>
      <c r="T53" s="150"/>
      <c r="V53" s="150"/>
      <c r="AE53" s="135" t="str">
        <f>IF(D53="","",C53&amp;D53)</f>
        <v/>
      </c>
      <c r="AF53" s="135">
        <f>IF(AE53="",1,AE53)</f>
        <v>1</v>
      </c>
      <c r="AG53" s="135">
        <f>IF(ISERROR(VLOOKUP(AF53,$AE$13:AE52,1,FALSE)),0,VLOOKUP(AF53,$AE$13:AE52,1,FALSE))</f>
        <v>0</v>
      </c>
      <c r="AH53" s="135" t="str">
        <f>IF(E53="","",D53&amp;E53)</f>
        <v/>
      </c>
      <c r="AI53" s="135">
        <f>IF(AH53="",1,AH53)</f>
        <v>1</v>
      </c>
      <c r="AJ53" s="136">
        <f>IF(ISERROR(VLOOKUP(AI53,$AH$13:AH52,1,FALSE)),0,VLOOKUP(AI53,$AH$13:AH52,1,FALSE))</f>
        <v>0</v>
      </c>
      <c r="AK53" s="136">
        <f>IF(AF53=AG53,1,0)-AJ54</f>
        <v>0</v>
      </c>
      <c r="AN53" s="126" t="str">
        <f>$B$4&amp;C55&amp;G55</f>
        <v/>
      </c>
      <c r="AO53" s="142" t="str">
        <f>$B$4&amp;C55&amp;H55</f>
        <v/>
      </c>
    </row>
    <row r="54" spans="1:41" ht="27" customHeight="1" thickBot="1" x14ac:dyDescent="0.25">
      <c r="B54" s="247"/>
      <c r="C54" s="252"/>
      <c r="D54" s="253"/>
      <c r="E54" s="146"/>
      <c r="F54" s="190"/>
      <c r="G54" s="165"/>
      <c r="H54" s="15"/>
      <c r="I54" s="147"/>
      <c r="K54" s="151"/>
      <c r="L54" s="150"/>
      <c r="M54" s="150"/>
      <c r="N54" s="150"/>
      <c r="O54" s="149"/>
      <c r="P54" s="150"/>
      <c r="Q54" s="150"/>
      <c r="R54" s="150"/>
      <c r="S54" s="150"/>
      <c r="T54" s="150"/>
      <c r="V54" s="150"/>
      <c r="AE54" s="139"/>
      <c r="AF54" s="139"/>
      <c r="AG54" s="139"/>
      <c r="AH54" s="139"/>
      <c r="AI54" s="139"/>
      <c r="AJ54" s="136">
        <f>IF(AI53=AJ53,1,0)</f>
        <v>0</v>
      </c>
      <c r="AK54" s="136"/>
      <c r="AN54" s="131"/>
      <c r="AO54" s="145"/>
    </row>
    <row r="55" spans="1:41" ht="27" customHeight="1" thickBot="1" x14ac:dyDescent="0.25">
      <c r="A55" s="132">
        <f>COUNTA(E55,E57,E59,E61,E63,E65,E67,E69,E71,E73)</f>
        <v>0</v>
      </c>
      <c r="B55" s="247">
        <f>IF(AK55&lt;1,21,"ﾅﾝﾊﾞｰｶｰﾄﾞが重複しています")</f>
        <v>21</v>
      </c>
      <c r="C55" s="249"/>
      <c r="D55" s="250"/>
      <c r="E55" s="148"/>
      <c r="F55" s="191"/>
      <c r="G55" s="166"/>
      <c r="H55" s="166"/>
      <c r="I55" s="167"/>
      <c r="J55" s="13"/>
      <c r="K55" s="151"/>
      <c r="L55" s="150"/>
      <c r="M55" s="149"/>
      <c r="N55" s="149"/>
      <c r="O55" s="149"/>
      <c r="P55" s="150"/>
      <c r="Q55" s="150"/>
      <c r="R55" s="150"/>
      <c r="S55" s="150"/>
      <c r="T55" s="150"/>
      <c r="V55" s="150"/>
      <c r="AE55" s="135" t="str">
        <f>IF(D55="","",C55&amp;D55)</f>
        <v/>
      </c>
      <c r="AF55" s="135">
        <f>IF(AE55="",1,AE55)</f>
        <v>1</v>
      </c>
      <c r="AG55" s="135">
        <f>IF(ISERROR(VLOOKUP(AF55,$AE$13:AE54,1,FALSE)),0,VLOOKUP(AF55,$AE$13:AE54,1,FALSE))</f>
        <v>0</v>
      </c>
      <c r="AH55" s="135" t="str">
        <f>IF(E55="","",D55&amp;E55)</f>
        <v/>
      </c>
      <c r="AI55" s="135">
        <f>IF(AH55="",1,AH55)</f>
        <v>1</v>
      </c>
      <c r="AJ55" s="136">
        <f>IF(ISERROR(VLOOKUP(AI55,$AH$13:AH54,1,FALSE)),0,VLOOKUP(AI55,$AH$13:AH54,1,FALSE))</f>
        <v>0</v>
      </c>
      <c r="AK55" s="136">
        <f>IF(AF55=AG55,1,0)-AJ56</f>
        <v>0</v>
      </c>
      <c r="AN55" s="126" t="str">
        <f>$B$4&amp;C57&amp;G57</f>
        <v/>
      </c>
      <c r="AO55" s="142" t="str">
        <f>$B$4&amp;C57&amp;H57</f>
        <v/>
      </c>
    </row>
    <row r="56" spans="1:41" ht="27" customHeight="1" x14ac:dyDescent="0.2">
      <c r="A56" s="137">
        <f>COUNTA(G55:I55,G57:I57,G59:I59,G61:I61,G63:I63,G65:I65,G67:I67,G69:I69,G71:I71,G73:I73)</f>
        <v>0</v>
      </c>
      <c r="B56" s="248"/>
      <c r="C56" s="194"/>
      <c r="D56" s="195"/>
      <c r="E56" s="133"/>
      <c r="F56" s="180"/>
      <c r="G56" s="163"/>
      <c r="H56" s="14"/>
      <c r="I56" s="134"/>
      <c r="K56" s="151"/>
      <c r="L56" s="150"/>
      <c r="M56" s="149"/>
      <c r="N56" s="149"/>
      <c r="O56" s="149"/>
      <c r="P56" s="150"/>
      <c r="Q56" s="150"/>
      <c r="R56" s="150"/>
      <c r="S56" s="150"/>
      <c r="T56" s="150"/>
      <c r="V56" s="150"/>
      <c r="AE56" s="139"/>
      <c r="AF56" s="139"/>
      <c r="AG56" s="139"/>
      <c r="AH56" s="139"/>
      <c r="AI56" s="139"/>
      <c r="AJ56" s="136">
        <f>IF(AI55=AJ55,1,0)</f>
        <v>0</v>
      </c>
      <c r="AK56" s="136"/>
      <c r="AN56" s="131"/>
      <c r="AO56" s="145"/>
    </row>
    <row r="57" spans="1:41" ht="27" customHeight="1" x14ac:dyDescent="0.2">
      <c r="B57" s="192">
        <f>IF(AK57&lt;1,22,"ﾅﾝﾊﾞｰｶｰﾄﾞが重複しています")</f>
        <v>22</v>
      </c>
      <c r="C57" s="194"/>
      <c r="D57" s="195"/>
      <c r="E57" s="133"/>
      <c r="F57" s="179"/>
      <c r="G57" s="156"/>
      <c r="H57" s="156"/>
      <c r="I57" s="157"/>
      <c r="J57" s="13"/>
      <c r="K57" s="151"/>
      <c r="L57" s="149"/>
      <c r="M57" s="149"/>
      <c r="N57" s="149"/>
      <c r="O57" s="150"/>
      <c r="P57" s="149"/>
      <c r="Q57" s="149"/>
      <c r="R57" s="149"/>
      <c r="S57" s="149"/>
      <c r="T57" s="149"/>
      <c r="V57" s="149"/>
      <c r="AE57" s="135" t="str">
        <f>IF(D57="","",C57&amp;D57)</f>
        <v/>
      </c>
      <c r="AF57" s="135">
        <f>IF(AE57="",1,AE57)</f>
        <v>1</v>
      </c>
      <c r="AG57" s="135">
        <f>IF(ISERROR(VLOOKUP(AF57,$AE$13:AE56,1,FALSE)),0,VLOOKUP(AF57,$AE$13:AE56,1,FALSE))</f>
        <v>0</v>
      </c>
      <c r="AH57" s="135" t="str">
        <f>IF(E57="","",D57&amp;E57)</f>
        <v/>
      </c>
      <c r="AI57" s="135">
        <f>IF(AH57="",1,AH57)</f>
        <v>1</v>
      </c>
      <c r="AJ57" s="136">
        <f>IF(ISERROR(VLOOKUP(AI57,$AH$13:AH56,1,FALSE)),0,VLOOKUP(AI57,$AH$13:AH56,1,FALSE))</f>
        <v>0</v>
      </c>
      <c r="AK57" s="136">
        <f>IF(AF57=AG57,1,0)-AJ58</f>
        <v>0</v>
      </c>
      <c r="AN57" s="126" t="str">
        <f>$B$4&amp;C59&amp;G59</f>
        <v/>
      </c>
      <c r="AO57" s="142" t="str">
        <f>$B$4&amp;C59&amp;H59</f>
        <v/>
      </c>
    </row>
    <row r="58" spans="1:41" ht="27" customHeight="1" x14ac:dyDescent="0.2">
      <c r="B58" s="193"/>
      <c r="C58" s="194"/>
      <c r="D58" s="195"/>
      <c r="E58" s="133"/>
      <c r="F58" s="180"/>
      <c r="G58" s="163"/>
      <c r="H58" s="14"/>
      <c r="I58" s="134"/>
      <c r="K58" s="151"/>
      <c r="L58" s="150"/>
      <c r="M58" s="149"/>
      <c r="N58" s="149"/>
      <c r="O58" s="149"/>
      <c r="P58" s="150"/>
      <c r="Q58" s="150"/>
      <c r="R58" s="150"/>
      <c r="S58" s="150"/>
      <c r="T58" s="150"/>
      <c r="V58" s="150"/>
      <c r="AE58" s="139"/>
      <c r="AF58" s="139"/>
      <c r="AG58" s="139"/>
      <c r="AH58" s="139"/>
      <c r="AI58" s="139"/>
      <c r="AJ58" s="136">
        <f>IF(AI57=AJ57,1,0)</f>
        <v>0</v>
      </c>
      <c r="AK58" s="136"/>
      <c r="AN58" s="131"/>
      <c r="AO58" s="145"/>
    </row>
    <row r="59" spans="1:41" ht="27" customHeight="1" x14ac:dyDescent="0.2">
      <c r="B59" s="192">
        <f>IF(AK59&lt;1,23,"ﾅﾝﾊﾞｰｶｰﾄﾞが重複しています")</f>
        <v>23</v>
      </c>
      <c r="C59" s="194"/>
      <c r="D59" s="195"/>
      <c r="E59" s="133"/>
      <c r="F59" s="179"/>
      <c r="G59" s="156"/>
      <c r="H59" s="156"/>
      <c r="I59" s="157"/>
      <c r="J59" s="13"/>
      <c r="K59" s="151"/>
      <c r="L59" s="149"/>
      <c r="M59" s="149"/>
      <c r="N59" s="149"/>
      <c r="O59" s="149"/>
      <c r="P59" s="150"/>
      <c r="Q59" s="150"/>
      <c r="R59" s="150"/>
      <c r="S59" s="150"/>
      <c r="T59" s="150"/>
      <c r="V59" s="150"/>
      <c r="AE59" s="135" t="str">
        <f>IF(D59="","",C59&amp;D59)</f>
        <v/>
      </c>
      <c r="AF59" s="135">
        <f>IF(AE59="",1,AE59)</f>
        <v>1</v>
      </c>
      <c r="AG59" s="135">
        <f>IF(ISERROR(VLOOKUP(AF59,$AE$13:AE58,1,FALSE)),0,VLOOKUP(AF59,$AE$13:AE58,1,FALSE))</f>
        <v>0</v>
      </c>
      <c r="AH59" s="135" t="str">
        <f>IF(E59="","",D59&amp;E59)</f>
        <v/>
      </c>
      <c r="AI59" s="135">
        <f>IF(AH59="",1,AH59)</f>
        <v>1</v>
      </c>
      <c r="AJ59" s="136">
        <f>IF(ISERROR(VLOOKUP(AI59,$AH$13:AH58,1,FALSE)),0,VLOOKUP(AI59,$AH$13:AH58,1,FALSE))</f>
        <v>0</v>
      </c>
      <c r="AK59" s="136">
        <f>IF(AF59=AG59,1,0)-AJ60</f>
        <v>0</v>
      </c>
      <c r="AN59" s="126" t="str">
        <f>$B$4&amp;C61&amp;G61</f>
        <v/>
      </c>
      <c r="AO59" s="142" t="str">
        <f>$B$4&amp;C61&amp;H61</f>
        <v/>
      </c>
    </row>
    <row r="60" spans="1:41" ht="27" customHeight="1" x14ac:dyDescent="0.2">
      <c r="B60" s="193"/>
      <c r="C60" s="194"/>
      <c r="D60" s="195"/>
      <c r="E60" s="133"/>
      <c r="F60" s="180"/>
      <c r="G60" s="163"/>
      <c r="H60" s="14"/>
      <c r="I60" s="134"/>
      <c r="K60" s="151"/>
      <c r="L60" s="150"/>
      <c r="M60" s="149"/>
      <c r="N60" s="149"/>
      <c r="O60" s="149"/>
      <c r="P60" s="149"/>
      <c r="Q60" s="149"/>
      <c r="R60" s="149"/>
      <c r="S60" s="149"/>
      <c r="T60" s="149"/>
      <c r="V60" s="149"/>
      <c r="AE60" s="139"/>
      <c r="AF60" s="139"/>
      <c r="AG60" s="139"/>
      <c r="AH60" s="139"/>
      <c r="AI60" s="139"/>
      <c r="AJ60" s="136">
        <f>IF(AI59=AJ59,1,0)</f>
        <v>0</v>
      </c>
      <c r="AK60" s="136"/>
      <c r="AN60" s="131"/>
      <c r="AO60" s="145"/>
    </row>
    <row r="61" spans="1:41" ht="27" customHeight="1" x14ac:dyDescent="0.2">
      <c r="B61" s="192">
        <f>IF(AK61&lt;1,24,"ﾅﾝﾊﾞｰｶｰﾄﾞが重複しています")</f>
        <v>24</v>
      </c>
      <c r="C61" s="194"/>
      <c r="D61" s="195"/>
      <c r="E61" s="133"/>
      <c r="F61" s="179"/>
      <c r="G61" s="156"/>
      <c r="H61" s="156"/>
      <c r="I61" s="157"/>
      <c r="J61" s="13"/>
      <c r="K61" s="151"/>
      <c r="L61" s="149"/>
      <c r="M61" s="149"/>
      <c r="N61" s="149"/>
      <c r="O61" s="149"/>
      <c r="P61" s="150"/>
      <c r="Q61" s="150"/>
      <c r="R61" s="150"/>
      <c r="S61" s="150"/>
      <c r="T61" s="150"/>
      <c r="V61" s="150"/>
      <c r="AE61" s="135" t="str">
        <f>IF(D61="","",C61&amp;D61)</f>
        <v/>
      </c>
      <c r="AF61" s="135">
        <f>IF(AE61="",1,AE61)</f>
        <v>1</v>
      </c>
      <c r="AG61" s="135">
        <f>IF(ISERROR(VLOOKUP(AF61,$AE$13:AE60,1,FALSE)),0,VLOOKUP(AF61,$AE$13:AE60,1,FALSE))</f>
        <v>0</v>
      </c>
      <c r="AH61" s="135" t="str">
        <f>IF(E61="","",D61&amp;E61)</f>
        <v/>
      </c>
      <c r="AI61" s="135">
        <f>IF(AH61="",1,AH61)</f>
        <v>1</v>
      </c>
      <c r="AJ61" s="136">
        <f>IF(ISERROR(VLOOKUP(AI61,$AH$13:AH60,1,FALSE)),0,VLOOKUP(AI61,$AH$13:AH60,1,FALSE))</f>
        <v>0</v>
      </c>
      <c r="AK61" s="136">
        <f>IF(AF61=AG61,1,0)-AJ62</f>
        <v>0</v>
      </c>
      <c r="AN61" s="126" t="str">
        <f>$B$4&amp;C63&amp;G63</f>
        <v/>
      </c>
      <c r="AO61" s="142" t="str">
        <f>$B$4&amp;C63&amp;H63</f>
        <v/>
      </c>
    </row>
    <row r="62" spans="1:41" ht="27" customHeight="1" x14ac:dyDescent="0.2">
      <c r="B62" s="193"/>
      <c r="C62" s="194"/>
      <c r="D62" s="195"/>
      <c r="E62" s="133"/>
      <c r="F62" s="180"/>
      <c r="G62" s="163"/>
      <c r="H62" s="14"/>
      <c r="I62" s="134"/>
      <c r="K62" s="151"/>
      <c r="L62" s="149"/>
      <c r="M62" s="149"/>
      <c r="N62" s="149"/>
      <c r="O62" s="149"/>
      <c r="P62" s="150"/>
      <c r="Q62" s="150"/>
      <c r="R62" s="150"/>
      <c r="S62" s="150"/>
      <c r="T62" s="150"/>
      <c r="V62" s="150"/>
      <c r="AE62" s="139"/>
      <c r="AF62" s="139"/>
      <c r="AG62" s="139"/>
      <c r="AH62" s="139"/>
      <c r="AI62" s="139"/>
      <c r="AJ62" s="136">
        <f>IF(AI61=AJ61,1,0)</f>
        <v>0</v>
      </c>
      <c r="AK62" s="136"/>
      <c r="AN62" s="131"/>
      <c r="AO62" s="145"/>
    </row>
    <row r="63" spans="1:41" ht="27" customHeight="1" x14ac:dyDescent="0.2">
      <c r="B63" s="192">
        <f>IF(AK63&lt;1,25,"ﾅﾝﾊﾞｰｶｰﾄﾞが重複しています")</f>
        <v>25</v>
      </c>
      <c r="C63" s="194"/>
      <c r="D63" s="195"/>
      <c r="E63" s="133"/>
      <c r="F63" s="179"/>
      <c r="G63" s="156"/>
      <c r="H63" s="156"/>
      <c r="I63" s="157"/>
      <c r="J63" s="13"/>
      <c r="K63" s="151"/>
      <c r="L63" s="150"/>
      <c r="M63" s="149"/>
      <c r="N63" s="149"/>
      <c r="O63" s="149"/>
      <c r="P63" s="149"/>
      <c r="Q63" s="149"/>
      <c r="R63" s="149"/>
      <c r="S63" s="149"/>
      <c r="T63" s="149"/>
      <c r="V63" s="149"/>
      <c r="AE63" s="135" t="str">
        <f>IF(D63="","",C63&amp;D63)</f>
        <v/>
      </c>
      <c r="AF63" s="135">
        <f>IF(AE63="",1,AE63)</f>
        <v>1</v>
      </c>
      <c r="AG63" s="135">
        <f>IF(ISERROR(VLOOKUP(AF63,$AE$13:AE62,1,FALSE)),0,VLOOKUP(AF63,$AE$13:AE62,1,FALSE))</f>
        <v>0</v>
      </c>
      <c r="AH63" s="135" t="str">
        <f>IF(E63="","",D63&amp;E63)</f>
        <v/>
      </c>
      <c r="AI63" s="135">
        <f>IF(AH63="",1,AH63)</f>
        <v>1</v>
      </c>
      <c r="AJ63" s="136">
        <f>IF(ISERROR(VLOOKUP(AI63,$AH$13:AH62,1,FALSE)),0,VLOOKUP(AI63,$AH$13:AH62,1,FALSE))</f>
        <v>0</v>
      </c>
      <c r="AK63" s="136">
        <f>IF(AF63=AG63,1,0)-AJ64</f>
        <v>0</v>
      </c>
      <c r="AN63" s="126" t="str">
        <f>$B$4&amp;C65&amp;G65</f>
        <v/>
      </c>
      <c r="AO63" s="142" t="str">
        <f>$B$4&amp;C65&amp;H65</f>
        <v/>
      </c>
    </row>
    <row r="64" spans="1:41" ht="27" customHeight="1" x14ac:dyDescent="0.2">
      <c r="B64" s="193"/>
      <c r="C64" s="194"/>
      <c r="D64" s="195"/>
      <c r="E64" s="133"/>
      <c r="F64" s="180"/>
      <c r="G64" s="163"/>
      <c r="H64" s="14"/>
      <c r="I64" s="134"/>
      <c r="K64" s="151"/>
      <c r="L64" s="150"/>
      <c r="M64" s="149"/>
      <c r="N64" s="149"/>
      <c r="O64" s="149"/>
      <c r="P64" s="149"/>
      <c r="Q64" s="149"/>
      <c r="R64" s="149"/>
      <c r="S64" s="149"/>
      <c r="T64" s="149"/>
      <c r="V64" s="149"/>
      <c r="AE64" s="139"/>
      <c r="AF64" s="139"/>
      <c r="AG64" s="139"/>
      <c r="AH64" s="139"/>
      <c r="AI64" s="139"/>
      <c r="AJ64" s="136">
        <f>IF(AI63=AJ63,1,0)</f>
        <v>0</v>
      </c>
      <c r="AK64" s="136"/>
      <c r="AN64" s="131"/>
      <c r="AO64" s="145"/>
    </row>
    <row r="65" spans="1:41" ht="27" customHeight="1" x14ac:dyDescent="0.2">
      <c r="B65" s="192">
        <f>IF(AK65&lt;1,26,"ﾅﾝﾊﾞｰｶｰﾄﾞが重複しています")</f>
        <v>26</v>
      </c>
      <c r="C65" s="194"/>
      <c r="D65" s="195"/>
      <c r="E65" s="133"/>
      <c r="F65" s="179"/>
      <c r="G65" s="156"/>
      <c r="H65" s="156"/>
      <c r="I65" s="157"/>
      <c r="J65" s="13"/>
      <c r="K65" s="152"/>
      <c r="L65" s="150"/>
      <c r="M65" s="149"/>
      <c r="N65" s="149"/>
      <c r="O65" s="149"/>
      <c r="P65" s="150"/>
      <c r="Q65" s="150"/>
      <c r="R65" s="150"/>
      <c r="S65" s="150"/>
      <c r="T65" s="150"/>
      <c r="V65" s="150"/>
      <c r="AE65" s="135" t="str">
        <f>IF(D65="","",C65&amp;D65)</f>
        <v/>
      </c>
      <c r="AF65" s="135">
        <f>IF(AE65="",1,AE65)</f>
        <v>1</v>
      </c>
      <c r="AG65" s="135">
        <f>IF(ISERROR(VLOOKUP(AF65,$AE$13:AE64,1,FALSE)),0,VLOOKUP(AF65,$AE$13:AE64,1,FALSE))</f>
        <v>0</v>
      </c>
      <c r="AH65" s="135" t="str">
        <f>IF(E65="","",D65&amp;E65)</f>
        <v/>
      </c>
      <c r="AI65" s="135">
        <f>IF(AH65="",1,AH65)</f>
        <v>1</v>
      </c>
      <c r="AJ65" s="136">
        <f>IF(ISERROR(VLOOKUP(AI65,$AH$13:AH64,1,FALSE)),0,VLOOKUP(AI65,$AH$13:AH64,1,FALSE))</f>
        <v>0</v>
      </c>
      <c r="AK65" s="136">
        <f>IF(AF65=AG65,1,0)-AJ66</f>
        <v>0</v>
      </c>
      <c r="AN65" s="126" t="str">
        <f>$B$4&amp;C67&amp;G67</f>
        <v/>
      </c>
      <c r="AO65" s="142" t="str">
        <f>$B$4&amp;C67&amp;H67</f>
        <v/>
      </c>
    </row>
    <row r="66" spans="1:41" ht="27" customHeight="1" x14ac:dyDescent="0.2">
      <c r="B66" s="193"/>
      <c r="C66" s="194"/>
      <c r="D66" s="195"/>
      <c r="E66" s="133"/>
      <c r="F66" s="180"/>
      <c r="G66" s="163"/>
      <c r="H66" s="14"/>
      <c r="I66" s="134"/>
      <c r="K66" s="151"/>
      <c r="L66" s="150"/>
      <c r="M66" s="149"/>
      <c r="N66" s="149"/>
      <c r="O66" s="149"/>
      <c r="P66" s="149"/>
      <c r="Q66" s="149"/>
      <c r="R66" s="149"/>
      <c r="S66" s="149"/>
      <c r="T66" s="149"/>
      <c r="V66" s="149"/>
      <c r="AE66" s="139"/>
      <c r="AF66" s="139"/>
      <c r="AG66" s="139"/>
      <c r="AH66" s="139"/>
      <c r="AI66" s="139"/>
      <c r="AJ66" s="136">
        <f>IF(AI65=AJ65,1,0)</f>
        <v>0</v>
      </c>
      <c r="AK66" s="136"/>
      <c r="AN66" s="131"/>
      <c r="AO66" s="145"/>
    </row>
    <row r="67" spans="1:41" ht="27" customHeight="1" x14ac:dyDescent="0.2">
      <c r="B67" s="192">
        <f>IF(AK67&lt;1,27,"ﾅﾝﾊﾞｰｶｰﾄﾞが重複しています")</f>
        <v>27</v>
      </c>
      <c r="C67" s="194"/>
      <c r="D67" s="195"/>
      <c r="E67" s="133"/>
      <c r="F67" s="179"/>
      <c r="G67" s="156"/>
      <c r="H67" s="156"/>
      <c r="I67" s="157"/>
      <c r="J67" s="13"/>
      <c r="K67" s="151"/>
      <c r="L67" s="149"/>
      <c r="M67" s="149"/>
      <c r="N67" s="149"/>
      <c r="O67" s="149"/>
      <c r="P67" s="150"/>
      <c r="Q67" s="150"/>
      <c r="R67" s="150"/>
      <c r="S67" s="150"/>
      <c r="T67" s="150"/>
      <c r="V67" s="150"/>
      <c r="AE67" s="135" t="str">
        <f>IF(D67="","",C67&amp;D67)</f>
        <v/>
      </c>
      <c r="AF67" s="135">
        <f>IF(AE67="",1,AE67)</f>
        <v>1</v>
      </c>
      <c r="AG67" s="135">
        <f>IF(ISERROR(VLOOKUP(AF67,$AE$13:AE66,1,FALSE)),0,VLOOKUP(AF67,$AE$13:AE66,1,FALSE))</f>
        <v>0</v>
      </c>
      <c r="AH67" s="135" t="str">
        <f>IF(E67="","",D67&amp;E67)</f>
        <v/>
      </c>
      <c r="AI67" s="135">
        <f>IF(AH67="",1,AH67)</f>
        <v>1</v>
      </c>
      <c r="AJ67" s="136">
        <f>IF(ISERROR(VLOOKUP(AI67,$AH$13:AH66,1,FALSE)),0,VLOOKUP(AI67,$AH$13:AH66,1,FALSE))</f>
        <v>0</v>
      </c>
      <c r="AK67" s="136">
        <f>IF(AF67=AG67,1,0)-AJ68</f>
        <v>0</v>
      </c>
      <c r="AN67" s="126" t="str">
        <f>$B$4&amp;C69&amp;G69</f>
        <v/>
      </c>
      <c r="AO67" s="142" t="str">
        <f>$B$4&amp;C69&amp;H69</f>
        <v/>
      </c>
    </row>
    <row r="68" spans="1:41" ht="27" customHeight="1" x14ac:dyDescent="0.2">
      <c r="B68" s="193"/>
      <c r="C68" s="194"/>
      <c r="D68" s="195"/>
      <c r="E68" s="133"/>
      <c r="F68" s="180"/>
      <c r="G68" s="163"/>
      <c r="H68" s="14"/>
      <c r="I68" s="134"/>
      <c r="K68" s="151"/>
      <c r="L68" s="150"/>
      <c r="M68" s="149"/>
      <c r="N68" s="149"/>
      <c r="O68" s="149"/>
      <c r="P68" s="149"/>
      <c r="Q68" s="149"/>
      <c r="R68" s="149"/>
      <c r="S68" s="149"/>
      <c r="T68" s="149"/>
      <c r="V68" s="149"/>
      <c r="AE68" s="139"/>
      <c r="AF68" s="139"/>
      <c r="AG68" s="139"/>
      <c r="AH68" s="139"/>
      <c r="AI68" s="139"/>
      <c r="AJ68" s="136">
        <f>IF(AI67=AJ67,1,0)</f>
        <v>0</v>
      </c>
      <c r="AK68" s="136"/>
      <c r="AN68" s="131"/>
      <c r="AO68" s="145"/>
    </row>
    <row r="69" spans="1:41" ht="27" customHeight="1" x14ac:dyDescent="0.2">
      <c r="B69" s="192">
        <f>IF(AK69&lt;1,28,"ﾅﾝﾊﾞｰｶｰﾄﾞが重複しています")</f>
        <v>28</v>
      </c>
      <c r="C69" s="194"/>
      <c r="D69" s="195"/>
      <c r="E69" s="133"/>
      <c r="F69" s="179"/>
      <c r="G69" s="156"/>
      <c r="H69" s="156"/>
      <c r="I69" s="157"/>
      <c r="J69" s="13"/>
      <c r="K69" s="151"/>
      <c r="L69" s="150"/>
      <c r="M69" s="149"/>
      <c r="N69" s="149"/>
      <c r="O69" s="150"/>
      <c r="P69" s="150"/>
      <c r="Q69" s="150"/>
      <c r="R69" s="150"/>
      <c r="S69" s="150"/>
      <c r="T69" s="150"/>
      <c r="V69" s="150"/>
      <c r="AE69" s="135" t="str">
        <f>IF(D69="","",C69&amp;D69)</f>
        <v/>
      </c>
      <c r="AF69" s="135">
        <f>IF(AE69="",1,AE69)</f>
        <v>1</v>
      </c>
      <c r="AG69" s="135">
        <f>IF(ISERROR(VLOOKUP(AF69,$AE$13:AE68,1,FALSE)),0,VLOOKUP(AF69,$AE$13:AE68,1,FALSE))</f>
        <v>0</v>
      </c>
      <c r="AH69" s="135" t="str">
        <f>IF(E69="","",D69&amp;E69)</f>
        <v/>
      </c>
      <c r="AI69" s="135">
        <f>IF(AH69="",1,AH69)</f>
        <v>1</v>
      </c>
      <c r="AJ69" s="136">
        <f>IF(ISERROR(VLOOKUP(AI69,$AH$13:AH68,1,FALSE)),0,VLOOKUP(AI69,$AH$13:AH68,1,FALSE))</f>
        <v>0</v>
      </c>
      <c r="AK69" s="136">
        <f>IF(AF69=AG69,1,0)-AJ70</f>
        <v>0</v>
      </c>
      <c r="AN69" s="126" t="str">
        <f>$B$4&amp;C71&amp;G71</f>
        <v/>
      </c>
      <c r="AO69" s="142" t="str">
        <f>$B$4&amp;C71&amp;H71</f>
        <v/>
      </c>
    </row>
    <row r="70" spans="1:41" ht="27" customHeight="1" x14ac:dyDescent="0.2">
      <c r="B70" s="193"/>
      <c r="C70" s="194"/>
      <c r="D70" s="195"/>
      <c r="E70" s="133"/>
      <c r="F70" s="180"/>
      <c r="G70" s="163"/>
      <c r="H70" s="14"/>
      <c r="I70" s="134"/>
      <c r="K70" s="151"/>
      <c r="L70" s="150"/>
      <c r="M70" s="149"/>
      <c r="N70" s="149"/>
      <c r="O70" s="149"/>
      <c r="P70" s="150"/>
      <c r="Q70" s="150"/>
      <c r="R70" s="150"/>
      <c r="S70" s="150"/>
      <c r="T70" s="150"/>
      <c r="V70" s="150"/>
      <c r="AE70" s="139"/>
      <c r="AF70" s="139"/>
      <c r="AG70" s="139"/>
      <c r="AH70" s="139"/>
      <c r="AI70" s="139"/>
      <c r="AJ70" s="136">
        <f>IF(AI69=AJ69,1,0)</f>
        <v>0</v>
      </c>
      <c r="AK70" s="136"/>
      <c r="AN70" s="131"/>
      <c r="AO70" s="145"/>
    </row>
    <row r="71" spans="1:41" ht="27" customHeight="1" x14ac:dyDescent="0.2">
      <c r="B71" s="192">
        <f>IF(AK71&lt;1,29,"ﾅﾝﾊﾞｰｶｰﾄﾞが重複しています")</f>
        <v>29</v>
      </c>
      <c r="C71" s="194"/>
      <c r="D71" s="195"/>
      <c r="E71" s="133"/>
      <c r="F71" s="179"/>
      <c r="G71" s="156"/>
      <c r="H71" s="156"/>
      <c r="I71" s="157"/>
      <c r="J71" s="13"/>
      <c r="K71" s="151"/>
      <c r="L71" s="150"/>
      <c r="M71" s="149"/>
      <c r="N71" s="149"/>
      <c r="O71" s="149"/>
      <c r="P71" s="150"/>
      <c r="Q71" s="150"/>
      <c r="R71" s="150"/>
      <c r="S71" s="150"/>
      <c r="T71" s="150"/>
      <c r="V71" s="150"/>
      <c r="AE71" s="135" t="str">
        <f>IF(D71="","",C71&amp;D71)</f>
        <v/>
      </c>
      <c r="AF71" s="135">
        <f>IF(AE71="",1,AE71)</f>
        <v>1</v>
      </c>
      <c r="AG71" s="135">
        <f>IF(ISERROR(VLOOKUP(AF71,$AE$13:AE70,1,FALSE)),0,VLOOKUP(AF71,$AE$13:AE70,1,FALSE))</f>
        <v>0</v>
      </c>
      <c r="AH71" s="135" t="str">
        <f>IF(E71="","",D71&amp;E71)</f>
        <v/>
      </c>
      <c r="AI71" s="135">
        <f>IF(AH71="",1,AH71)</f>
        <v>1</v>
      </c>
      <c r="AJ71" s="136">
        <f>IF(ISERROR(VLOOKUP(AI71,$AH$13:AH70,1,FALSE)),0,VLOOKUP(AI71,$AH$13:AH70,1,FALSE))</f>
        <v>0</v>
      </c>
      <c r="AK71" s="136">
        <f>IF(AF71=AG71,1,0)-AJ72</f>
        <v>0</v>
      </c>
      <c r="AN71" s="126" t="str">
        <f>$B$4&amp;C73&amp;G73</f>
        <v/>
      </c>
      <c r="AO71" s="142" t="str">
        <f>$B$4&amp;C73&amp;H73</f>
        <v/>
      </c>
    </row>
    <row r="72" spans="1:41" ht="27" customHeight="1" x14ac:dyDescent="0.2">
      <c r="B72" s="193"/>
      <c r="C72" s="194"/>
      <c r="D72" s="195"/>
      <c r="E72" s="133"/>
      <c r="F72" s="180"/>
      <c r="G72" s="163"/>
      <c r="H72" s="14"/>
      <c r="I72" s="134"/>
      <c r="K72" s="151"/>
      <c r="L72" s="150"/>
      <c r="M72" s="149"/>
      <c r="N72" s="149"/>
      <c r="O72" s="149"/>
      <c r="P72" s="150"/>
      <c r="Q72" s="150"/>
      <c r="R72" s="150"/>
      <c r="S72" s="150"/>
      <c r="T72" s="150"/>
      <c r="V72" s="150"/>
      <c r="AE72" s="139"/>
      <c r="AF72" s="139"/>
      <c r="AG72" s="139"/>
      <c r="AH72" s="139"/>
      <c r="AI72" s="139"/>
      <c r="AJ72" s="136">
        <f>IF(AI71=AJ71,1,0)</f>
        <v>0</v>
      </c>
      <c r="AK72" s="136"/>
      <c r="AN72" s="131"/>
      <c r="AO72" s="145"/>
    </row>
    <row r="73" spans="1:41" ht="27" customHeight="1" thickBot="1" x14ac:dyDescent="0.25">
      <c r="B73" s="251">
        <f>IF(AK73&lt;1,30,"ﾅﾝﾊﾞｰｶｰﾄﾞが重複しています")</f>
        <v>30</v>
      </c>
      <c r="C73" s="194"/>
      <c r="D73" s="195"/>
      <c r="E73" s="133"/>
      <c r="F73" s="179"/>
      <c r="G73" s="156"/>
      <c r="H73" s="156"/>
      <c r="I73" s="157"/>
      <c r="J73" s="13"/>
      <c r="K73" s="151"/>
      <c r="L73" s="150"/>
      <c r="M73" s="150"/>
      <c r="N73" s="150"/>
      <c r="O73" s="149"/>
      <c r="P73" s="150"/>
      <c r="Q73" s="150"/>
      <c r="R73" s="150"/>
      <c r="S73" s="150"/>
      <c r="T73" s="150"/>
      <c r="V73" s="150"/>
      <c r="AE73" s="135" t="str">
        <f>IF(D73="","",C73&amp;D73)</f>
        <v/>
      </c>
      <c r="AF73" s="135">
        <f>IF(AE73="",1,AE73)</f>
        <v>1</v>
      </c>
      <c r="AG73" s="135">
        <f>IF(ISERROR(VLOOKUP(AF73,$AE$13:AE72,1,FALSE)),0,VLOOKUP(AF73,$AE$13:AE72,1,FALSE))</f>
        <v>0</v>
      </c>
      <c r="AH73" s="135" t="str">
        <f>IF(E73="","",D73&amp;E73)</f>
        <v/>
      </c>
      <c r="AI73" s="135">
        <f>IF(AH73="",1,AH73)</f>
        <v>1</v>
      </c>
      <c r="AJ73" s="136">
        <f>IF(ISERROR(VLOOKUP(AI73,$AH$13:AH72,1,FALSE)),0,VLOOKUP(AI73,$AH$13:AH72,1,FALSE))</f>
        <v>0</v>
      </c>
      <c r="AK73" s="136">
        <f>IF(AF73=AG73,1,0)-AJ74</f>
        <v>0</v>
      </c>
      <c r="AN73" s="126" t="str">
        <f>$B$4&amp;C75&amp;G75</f>
        <v/>
      </c>
      <c r="AO73" s="142" t="str">
        <f>$B$4&amp;C75&amp;H75</f>
        <v/>
      </c>
    </row>
    <row r="74" spans="1:41" ht="27" customHeight="1" thickBot="1" x14ac:dyDescent="0.25">
      <c r="B74" s="247"/>
      <c r="C74" s="252"/>
      <c r="D74" s="253"/>
      <c r="E74" s="146"/>
      <c r="F74" s="190"/>
      <c r="G74" s="165"/>
      <c r="H74" s="15"/>
      <c r="I74" s="147"/>
      <c r="K74" s="151"/>
      <c r="L74" s="150"/>
      <c r="M74" s="150"/>
      <c r="N74" s="150"/>
      <c r="O74" s="149"/>
      <c r="P74" s="150"/>
      <c r="Q74" s="150"/>
      <c r="R74" s="150"/>
      <c r="S74" s="150"/>
      <c r="T74" s="150"/>
      <c r="V74" s="150"/>
      <c r="AE74" s="139"/>
      <c r="AF74" s="139"/>
      <c r="AG74" s="139"/>
      <c r="AH74" s="139"/>
      <c r="AI74" s="139"/>
      <c r="AJ74" s="136">
        <f>IF(AI73=AJ73,1,0)</f>
        <v>0</v>
      </c>
      <c r="AK74" s="136"/>
      <c r="AN74" s="131"/>
      <c r="AO74" s="145"/>
    </row>
    <row r="75" spans="1:41" ht="27" customHeight="1" x14ac:dyDescent="0.2">
      <c r="A75" s="132">
        <f>COUNTA(E75,E77,E79,E81,E83,E85,E87,E89,E91,E93)</f>
        <v>0</v>
      </c>
      <c r="B75" s="254">
        <f>IF(AK75&lt;1,31,"ﾅﾝﾊﾞｰｶｰﾄﾞが重複しています")</f>
        <v>31</v>
      </c>
      <c r="C75" s="249"/>
      <c r="D75" s="250"/>
      <c r="E75" s="148"/>
      <c r="F75" s="191"/>
      <c r="G75" s="166"/>
      <c r="H75" s="166"/>
      <c r="I75" s="167"/>
      <c r="J75" s="13"/>
      <c r="K75" s="151"/>
      <c r="L75" s="150"/>
      <c r="M75" s="149"/>
      <c r="N75" s="149"/>
      <c r="O75" s="149"/>
      <c r="P75" s="150"/>
      <c r="Q75" s="150"/>
      <c r="R75" s="150"/>
      <c r="S75" s="150"/>
      <c r="T75" s="150"/>
      <c r="V75" s="150"/>
      <c r="AE75" s="135" t="str">
        <f>IF(D75="","",C75&amp;D75)</f>
        <v/>
      </c>
      <c r="AF75" s="135">
        <f>IF(AE75="",1,AE75)</f>
        <v>1</v>
      </c>
      <c r="AG75" s="135">
        <f>IF(ISERROR(VLOOKUP(AF75,$AE$13:AE74,1,FALSE)),0,VLOOKUP(AF75,$AE$13:AE74,1,FALSE))</f>
        <v>0</v>
      </c>
      <c r="AH75" s="135" t="str">
        <f>IF(E75="","",D75&amp;E75)</f>
        <v/>
      </c>
      <c r="AI75" s="135">
        <f>IF(AH75="",1,AH75)</f>
        <v>1</v>
      </c>
      <c r="AJ75" s="136">
        <f>IF(ISERROR(VLOOKUP(AI75,$AH$13:AH74,1,FALSE)),0,VLOOKUP(AI75,$AH$13:AH74,1,FALSE))</f>
        <v>0</v>
      </c>
      <c r="AK75" s="136">
        <f>IF(AF75=AG75,1,0)-AJ76</f>
        <v>0</v>
      </c>
      <c r="AN75" s="126" t="str">
        <f>$B$4&amp;C77&amp;G77</f>
        <v/>
      </c>
      <c r="AO75" s="142" t="str">
        <f>$B$4&amp;C77&amp;H77</f>
        <v/>
      </c>
    </row>
    <row r="76" spans="1:41" ht="27" customHeight="1" x14ac:dyDescent="0.2">
      <c r="A76" s="137">
        <f>COUNTA(G75:I75,G77:I77,G79:I79,G81:I81,G83:I83,G85:I85,G87:I87,G89:I89,G91:I91,G93:I93)</f>
        <v>0</v>
      </c>
      <c r="B76" s="193"/>
      <c r="C76" s="194"/>
      <c r="D76" s="195"/>
      <c r="E76" s="133"/>
      <c r="F76" s="180"/>
      <c r="G76" s="163"/>
      <c r="H76" s="14"/>
      <c r="I76" s="134"/>
      <c r="K76" s="151"/>
      <c r="L76" s="150"/>
      <c r="M76" s="149"/>
      <c r="N76" s="149"/>
      <c r="O76" s="149"/>
      <c r="P76" s="150"/>
      <c r="Q76" s="150"/>
      <c r="R76" s="150"/>
      <c r="S76" s="150"/>
      <c r="T76" s="150"/>
      <c r="V76" s="150"/>
      <c r="AE76" s="139"/>
      <c r="AF76" s="139"/>
      <c r="AG76" s="139"/>
      <c r="AH76" s="139"/>
      <c r="AI76" s="139"/>
      <c r="AJ76" s="136">
        <f>IF(AI75=AJ75,1,0)</f>
        <v>0</v>
      </c>
      <c r="AK76" s="136"/>
      <c r="AN76" s="131"/>
      <c r="AO76" s="145"/>
    </row>
    <row r="77" spans="1:41" ht="27" customHeight="1" x14ac:dyDescent="0.2">
      <c r="B77" s="192">
        <f>IF(AK77&lt;1,32,"ﾅﾝﾊﾞｰｶｰﾄﾞが重複しています")</f>
        <v>32</v>
      </c>
      <c r="C77" s="194"/>
      <c r="D77" s="195"/>
      <c r="E77" s="133"/>
      <c r="F77" s="179"/>
      <c r="G77" s="156"/>
      <c r="H77" s="156"/>
      <c r="I77" s="157"/>
      <c r="J77" s="13"/>
      <c r="K77" s="151"/>
      <c r="L77" s="149"/>
      <c r="M77" s="149"/>
      <c r="N77" s="149"/>
      <c r="O77" s="150"/>
      <c r="P77" s="149"/>
      <c r="Q77" s="149"/>
      <c r="R77" s="149"/>
      <c r="S77" s="149"/>
      <c r="T77" s="149"/>
      <c r="V77" s="149"/>
      <c r="AE77" s="135" t="str">
        <f>IF(D77="","",C77&amp;D77)</f>
        <v/>
      </c>
      <c r="AF77" s="135">
        <f>IF(AE77="",1,AE77)</f>
        <v>1</v>
      </c>
      <c r="AG77" s="135">
        <f>IF(ISERROR(VLOOKUP(AF77,$AE$13:AE76,1,FALSE)),0,VLOOKUP(AF77,$AE$13:AE76,1,FALSE))</f>
        <v>0</v>
      </c>
      <c r="AH77" s="135" t="str">
        <f>IF(E77="","",D77&amp;E77)</f>
        <v/>
      </c>
      <c r="AI77" s="135">
        <f>IF(AH77="",1,AH77)</f>
        <v>1</v>
      </c>
      <c r="AJ77" s="136">
        <f>IF(ISERROR(VLOOKUP(AI77,$AH$13:AH76,1,FALSE)),0,VLOOKUP(AI77,$AH$13:AH76,1,FALSE))</f>
        <v>0</v>
      </c>
      <c r="AK77" s="136">
        <f>IF(AF77=AG77,1,0)-AJ78</f>
        <v>0</v>
      </c>
      <c r="AN77" s="126" t="str">
        <f>$B$4&amp;C79&amp;G79</f>
        <v/>
      </c>
      <c r="AO77" s="142" t="str">
        <f>$B$4&amp;C79&amp;H79</f>
        <v/>
      </c>
    </row>
    <row r="78" spans="1:41" ht="27" customHeight="1" x14ac:dyDescent="0.2">
      <c r="B78" s="193"/>
      <c r="C78" s="194"/>
      <c r="D78" s="195"/>
      <c r="E78" s="133"/>
      <c r="F78" s="180"/>
      <c r="G78" s="163"/>
      <c r="H78" s="14"/>
      <c r="I78" s="134"/>
      <c r="K78" s="151"/>
      <c r="L78" s="150"/>
      <c r="M78" s="149"/>
      <c r="N78" s="149"/>
      <c r="O78" s="149"/>
      <c r="P78" s="150"/>
      <c r="Q78" s="150"/>
      <c r="R78" s="150"/>
      <c r="S78" s="150"/>
      <c r="T78" s="150"/>
      <c r="V78" s="150"/>
      <c r="AE78" s="139"/>
      <c r="AF78" s="139"/>
      <c r="AG78" s="139"/>
      <c r="AH78" s="139"/>
      <c r="AI78" s="139"/>
      <c r="AJ78" s="136">
        <f>IF(AI77=AJ77,1,0)</f>
        <v>0</v>
      </c>
      <c r="AK78" s="136"/>
      <c r="AN78" s="131"/>
      <c r="AO78" s="145"/>
    </row>
    <row r="79" spans="1:41" ht="27" customHeight="1" x14ac:dyDescent="0.2">
      <c r="B79" s="192">
        <f>IF(AK79&lt;1,33,"ﾅﾝﾊﾞｰｶｰﾄﾞが重複しています")</f>
        <v>33</v>
      </c>
      <c r="C79" s="194"/>
      <c r="D79" s="195"/>
      <c r="E79" s="133"/>
      <c r="F79" s="179"/>
      <c r="G79" s="156"/>
      <c r="H79" s="156"/>
      <c r="I79" s="157"/>
      <c r="J79" s="13"/>
      <c r="K79" s="151"/>
      <c r="L79" s="149"/>
      <c r="M79" s="149"/>
      <c r="N79" s="149"/>
      <c r="O79" s="149"/>
      <c r="P79" s="150"/>
      <c r="Q79" s="150"/>
      <c r="R79" s="150"/>
      <c r="S79" s="150"/>
      <c r="T79" s="150"/>
      <c r="V79" s="150"/>
      <c r="AE79" s="135" t="str">
        <f>IF(D79="","",C79&amp;D79)</f>
        <v/>
      </c>
      <c r="AF79" s="135">
        <f>IF(AE79="",1,AE79)</f>
        <v>1</v>
      </c>
      <c r="AG79" s="135">
        <f>IF(ISERROR(VLOOKUP(AF79,$AE$13:AE78,1,FALSE)),0,VLOOKUP(AF79,$AE$13:AE78,1,FALSE))</f>
        <v>0</v>
      </c>
      <c r="AH79" s="135" t="str">
        <f>IF(E79="","",D79&amp;E79)</f>
        <v/>
      </c>
      <c r="AI79" s="135">
        <f>IF(AH79="",1,AH79)</f>
        <v>1</v>
      </c>
      <c r="AJ79" s="136">
        <f>IF(ISERROR(VLOOKUP(AI79,$AH$13:AH78,1,FALSE)),0,VLOOKUP(AI79,$AH$13:AH78,1,FALSE))</f>
        <v>0</v>
      </c>
      <c r="AK79" s="136">
        <f>IF(AF79=AG79,1,0)-AJ80</f>
        <v>0</v>
      </c>
      <c r="AN79" s="126" t="str">
        <f>$B$4&amp;C81&amp;G81</f>
        <v/>
      </c>
      <c r="AO79" s="142" t="str">
        <f>$B$4&amp;C81&amp;H81</f>
        <v/>
      </c>
    </row>
    <row r="80" spans="1:41" ht="27" customHeight="1" x14ac:dyDescent="0.2">
      <c r="B80" s="193"/>
      <c r="C80" s="194"/>
      <c r="D80" s="195"/>
      <c r="E80" s="133"/>
      <c r="F80" s="180"/>
      <c r="G80" s="163"/>
      <c r="H80" s="14"/>
      <c r="I80" s="134"/>
      <c r="K80" s="151"/>
      <c r="L80" s="150"/>
      <c r="M80" s="149"/>
      <c r="N80" s="149"/>
      <c r="O80" s="149"/>
      <c r="P80" s="149"/>
      <c r="Q80" s="149"/>
      <c r="R80" s="149"/>
      <c r="S80" s="149"/>
      <c r="T80" s="149"/>
      <c r="V80" s="149"/>
      <c r="AE80" s="139"/>
      <c r="AF80" s="139"/>
      <c r="AG80" s="139"/>
      <c r="AH80" s="139"/>
      <c r="AI80" s="139"/>
      <c r="AJ80" s="136">
        <f>IF(AI79=AJ79,1,0)</f>
        <v>0</v>
      </c>
      <c r="AK80" s="136"/>
      <c r="AN80" s="131"/>
      <c r="AO80" s="145"/>
    </row>
    <row r="81" spans="1:41" ht="27" customHeight="1" x14ac:dyDescent="0.2">
      <c r="B81" s="192">
        <f>IF(AK81&lt;1,34,"ﾅﾝﾊﾞｰｶｰﾄﾞが重複しています")</f>
        <v>34</v>
      </c>
      <c r="C81" s="194"/>
      <c r="D81" s="195"/>
      <c r="E81" s="133"/>
      <c r="F81" s="179"/>
      <c r="G81" s="156"/>
      <c r="H81" s="156"/>
      <c r="I81" s="157"/>
      <c r="J81" s="13"/>
      <c r="K81" s="151"/>
      <c r="L81" s="149"/>
      <c r="M81" s="149"/>
      <c r="N81" s="149"/>
      <c r="O81" s="149"/>
      <c r="P81" s="150"/>
      <c r="Q81" s="150"/>
      <c r="R81" s="150"/>
      <c r="S81" s="150"/>
      <c r="T81" s="150"/>
      <c r="V81" s="150"/>
      <c r="AE81" s="135" t="str">
        <f>IF(D81="","",C81&amp;D81)</f>
        <v/>
      </c>
      <c r="AF81" s="135">
        <f>IF(AE81="",1,AE81)</f>
        <v>1</v>
      </c>
      <c r="AG81" s="135">
        <f>IF(ISERROR(VLOOKUP(AF81,$AE$13:AE80,1,FALSE)),0,VLOOKUP(AF81,$AE$13:AE80,1,FALSE))</f>
        <v>0</v>
      </c>
      <c r="AH81" s="135" t="str">
        <f>IF(E81="","",D81&amp;E81)</f>
        <v/>
      </c>
      <c r="AI81" s="135">
        <f>IF(AH81="",1,AH81)</f>
        <v>1</v>
      </c>
      <c r="AJ81" s="136">
        <f>IF(ISERROR(VLOOKUP(AI81,$AH$13:AH80,1,FALSE)),0,VLOOKUP(AI81,$AH$13:AH80,1,FALSE))</f>
        <v>0</v>
      </c>
      <c r="AK81" s="136">
        <f>IF(AF81=AG81,1,0)-AJ82</f>
        <v>0</v>
      </c>
      <c r="AN81" s="126" t="str">
        <f>$B$4&amp;C83&amp;G83</f>
        <v/>
      </c>
      <c r="AO81" s="142" t="str">
        <f>$B$4&amp;C83&amp;H83</f>
        <v/>
      </c>
    </row>
    <row r="82" spans="1:41" ht="27" customHeight="1" x14ac:dyDescent="0.2">
      <c r="B82" s="193"/>
      <c r="C82" s="194"/>
      <c r="D82" s="195"/>
      <c r="E82" s="133"/>
      <c r="F82" s="180"/>
      <c r="G82" s="163"/>
      <c r="H82" s="14"/>
      <c r="I82" s="134"/>
      <c r="K82" s="151"/>
      <c r="L82" s="149"/>
      <c r="M82" s="149"/>
      <c r="N82" s="149"/>
      <c r="O82" s="149"/>
      <c r="P82" s="150"/>
      <c r="Q82" s="150"/>
      <c r="R82" s="150"/>
      <c r="S82" s="150"/>
      <c r="T82" s="150"/>
      <c r="V82" s="150"/>
      <c r="AE82" s="139"/>
      <c r="AF82" s="139"/>
      <c r="AG82" s="139"/>
      <c r="AH82" s="139"/>
      <c r="AI82" s="139"/>
      <c r="AJ82" s="136">
        <f>IF(AI81=AJ81,1,0)</f>
        <v>0</v>
      </c>
      <c r="AK82" s="136"/>
      <c r="AN82" s="131"/>
      <c r="AO82" s="145"/>
    </row>
    <row r="83" spans="1:41" ht="27" customHeight="1" x14ac:dyDescent="0.2">
      <c r="B83" s="192">
        <f>IF(AK83&lt;1,35,"ﾅﾝﾊﾞｰｶｰﾄﾞが重複しています")</f>
        <v>35</v>
      </c>
      <c r="C83" s="194"/>
      <c r="D83" s="195"/>
      <c r="E83" s="133"/>
      <c r="F83" s="179"/>
      <c r="G83" s="156"/>
      <c r="H83" s="156"/>
      <c r="I83" s="157"/>
      <c r="J83" s="13"/>
      <c r="K83" s="151"/>
      <c r="L83" s="150"/>
      <c r="M83" s="149"/>
      <c r="N83" s="149"/>
      <c r="O83" s="149"/>
      <c r="P83" s="149"/>
      <c r="Q83" s="149"/>
      <c r="R83" s="149"/>
      <c r="S83" s="149"/>
      <c r="T83" s="149"/>
      <c r="V83" s="149"/>
      <c r="AE83" s="135" t="str">
        <f>IF(D83="","",C83&amp;D83)</f>
        <v/>
      </c>
      <c r="AF83" s="135">
        <f>IF(AE83="",1,AE83)</f>
        <v>1</v>
      </c>
      <c r="AG83" s="135">
        <f>IF(ISERROR(VLOOKUP(AF83,$AE$13:AE82,1,FALSE)),0,VLOOKUP(AF83,$AE$13:AE82,1,FALSE))</f>
        <v>0</v>
      </c>
      <c r="AH83" s="135" t="str">
        <f>IF(E83="","",D83&amp;E83)</f>
        <v/>
      </c>
      <c r="AI83" s="135">
        <f>IF(AH83="",1,AH83)</f>
        <v>1</v>
      </c>
      <c r="AJ83" s="136">
        <f>IF(ISERROR(VLOOKUP(AI83,$AH$13:AH82,1,FALSE)),0,VLOOKUP(AI83,$AH$13:AH82,1,FALSE))</f>
        <v>0</v>
      </c>
      <c r="AK83" s="136">
        <f>IF(AF83=AG83,1,0)-AJ84</f>
        <v>0</v>
      </c>
      <c r="AN83" s="126" t="str">
        <f>$B$4&amp;C85&amp;G85</f>
        <v/>
      </c>
      <c r="AO83" s="142" t="str">
        <f>$B$4&amp;C85&amp;H85</f>
        <v/>
      </c>
    </row>
    <row r="84" spans="1:41" ht="27" customHeight="1" x14ac:dyDescent="0.2">
      <c r="B84" s="193"/>
      <c r="C84" s="194"/>
      <c r="D84" s="195"/>
      <c r="E84" s="133"/>
      <c r="F84" s="180"/>
      <c r="G84" s="163"/>
      <c r="H84" s="14"/>
      <c r="I84" s="134"/>
      <c r="K84" s="151"/>
      <c r="L84" s="150"/>
      <c r="M84" s="149"/>
      <c r="N84" s="149"/>
      <c r="O84" s="149"/>
      <c r="P84" s="149"/>
      <c r="Q84" s="149"/>
      <c r="R84" s="149"/>
      <c r="S84" s="149"/>
      <c r="T84" s="149"/>
      <c r="V84" s="149"/>
      <c r="AE84" s="139"/>
      <c r="AF84" s="139"/>
      <c r="AG84" s="139"/>
      <c r="AH84" s="139"/>
      <c r="AI84" s="139"/>
      <c r="AJ84" s="136">
        <f>IF(AI83=AJ83,1,0)</f>
        <v>0</v>
      </c>
      <c r="AK84" s="136"/>
      <c r="AN84" s="131"/>
      <c r="AO84" s="145"/>
    </row>
    <row r="85" spans="1:41" ht="27" customHeight="1" x14ac:dyDescent="0.2">
      <c r="B85" s="192">
        <f>IF(AK85&lt;1,36,"ﾅﾝﾊﾞｰｶｰﾄﾞが重複しています")</f>
        <v>36</v>
      </c>
      <c r="C85" s="194"/>
      <c r="D85" s="195"/>
      <c r="E85" s="133"/>
      <c r="F85" s="179"/>
      <c r="G85" s="156"/>
      <c r="H85" s="156"/>
      <c r="I85" s="157"/>
      <c r="J85" s="13"/>
      <c r="K85" s="152"/>
      <c r="L85" s="150"/>
      <c r="M85" s="149"/>
      <c r="N85" s="149"/>
      <c r="O85" s="149"/>
      <c r="P85" s="150"/>
      <c r="Q85" s="150"/>
      <c r="R85" s="150"/>
      <c r="S85" s="150"/>
      <c r="T85" s="150"/>
      <c r="V85" s="150"/>
      <c r="AE85" s="135" t="str">
        <f>IF(D85="","",C85&amp;D85)</f>
        <v/>
      </c>
      <c r="AF85" s="135">
        <f>IF(AE85="",1,AE85)</f>
        <v>1</v>
      </c>
      <c r="AG85" s="135">
        <f>IF(ISERROR(VLOOKUP(AF85,$AE$13:AE84,1,FALSE)),0,VLOOKUP(AF85,$AE$13:AE84,1,FALSE))</f>
        <v>0</v>
      </c>
      <c r="AH85" s="135" t="str">
        <f>IF(E85="","",D85&amp;E85)</f>
        <v/>
      </c>
      <c r="AI85" s="135">
        <f>IF(AH85="",1,AH85)</f>
        <v>1</v>
      </c>
      <c r="AJ85" s="136">
        <f>IF(ISERROR(VLOOKUP(AI85,$AH$13:AH84,1,FALSE)),0,VLOOKUP(AI85,$AH$13:AH84,1,FALSE))</f>
        <v>0</v>
      </c>
      <c r="AK85" s="136">
        <f>IF(AF85=AG85,1,0)-AJ86</f>
        <v>0</v>
      </c>
      <c r="AN85" s="126" t="str">
        <f>$B$4&amp;C87&amp;G87</f>
        <v/>
      </c>
      <c r="AO85" s="142" t="str">
        <f>$B$4&amp;C87&amp;H87</f>
        <v/>
      </c>
    </row>
    <row r="86" spans="1:41" ht="27" customHeight="1" x14ac:dyDescent="0.2">
      <c r="B86" s="193"/>
      <c r="C86" s="194"/>
      <c r="D86" s="195"/>
      <c r="E86" s="133"/>
      <c r="F86" s="180"/>
      <c r="G86" s="163"/>
      <c r="H86" s="14"/>
      <c r="I86" s="134"/>
      <c r="K86" s="151"/>
      <c r="L86" s="150"/>
      <c r="M86" s="149"/>
      <c r="N86" s="149"/>
      <c r="O86" s="149"/>
      <c r="P86" s="149"/>
      <c r="Q86" s="149"/>
      <c r="R86" s="149"/>
      <c r="S86" s="149"/>
      <c r="T86" s="149"/>
      <c r="V86" s="149"/>
      <c r="AE86" s="139"/>
      <c r="AF86" s="139"/>
      <c r="AG86" s="139"/>
      <c r="AH86" s="139"/>
      <c r="AI86" s="139"/>
      <c r="AJ86" s="136">
        <f>IF(AI85=AJ85,1,0)</f>
        <v>0</v>
      </c>
      <c r="AK86" s="136"/>
      <c r="AN86" s="131"/>
      <c r="AO86" s="145"/>
    </row>
    <row r="87" spans="1:41" ht="27" customHeight="1" x14ac:dyDescent="0.2">
      <c r="B87" s="192">
        <f>IF(AK87&lt;1,37,"ﾅﾝﾊﾞｰｶｰﾄﾞが重複しています")</f>
        <v>37</v>
      </c>
      <c r="C87" s="194"/>
      <c r="D87" s="195"/>
      <c r="E87" s="133"/>
      <c r="F87" s="179"/>
      <c r="G87" s="156"/>
      <c r="H87" s="156"/>
      <c r="I87" s="157"/>
      <c r="J87" s="13"/>
      <c r="K87" s="151"/>
      <c r="L87" s="149"/>
      <c r="M87" s="149"/>
      <c r="N87" s="149"/>
      <c r="O87" s="149"/>
      <c r="P87" s="150"/>
      <c r="Q87" s="150"/>
      <c r="R87" s="150"/>
      <c r="S87" s="150"/>
      <c r="T87" s="150"/>
      <c r="V87" s="150"/>
      <c r="AE87" s="135" t="str">
        <f>IF(D87="","",C87&amp;D87)</f>
        <v/>
      </c>
      <c r="AF87" s="135">
        <f>IF(AE87="",1,AE87)</f>
        <v>1</v>
      </c>
      <c r="AG87" s="135">
        <f>IF(ISERROR(VLOOKUP(AF87,$AE$13:AE86,1,FALSE)),0,VLOOKUP(AF87,$AE$13:AE86,1,FALSE))</f>
        <v>0</v>
      </c>
      <c r="AH87" s="135" t="str">
        <f>IF(E87="","",D87&amp;E87)</f>
        <v/>
      </c>
      <c r="AI87" s="135">
        <f>IF(AH87="",1,AH87)</f>
        <v>1</v>
      </c>
      <c r="AJ87" s="136">
        <f>IF(ISERROR(VLOOKUP(AI87,$AH$13:AH86,1,FALSE)),0,VLOOKUP(AI87,$AH$13:AH86,1,FALSE))</f>
        <v>0</v>
      </c>
      <c r="AK87" s="136">
        <f>IF(AF87=AG87,1,0)-AJ88</f>
        <v>0</v>
      </c>
      <c r="AN87" s="126" t="str">
        <f>$B$4&amp;C89&amp;G89</f>
        <v/>
      </c>
      <c r="AO87" s="142" t="str">
        <f>$B$4&amp;C89&amp;H89</f>
        <v/>
      </c>
    </row>
    <row r="88" spans="1:41" ht="27" customHeight="1" x14ac:dyDescent="0.2">
      <c r="B88" s="193"/>
      <c r="C88" s="194"/>
      <c r="D88" s="195"/>
      <c r="E88" s="133"/>
      <c r="F88" s="180"/>
      <c r="G88" s="163"/>
      <c r="H88" s="14"/>
      <c r="I88" s="134"/>
      <c r="K88" s="151"/>
      <c r="L88" s="150"/>
      <c r="M88" s="149"/>
      <c r="N88" s="149"/>
      <c r="O88" s="149"/>
      <c r="P88" s="149"/>
      <c r="Q88" s="149"/>
      <c r="R88" s="149"/>
      <c r="S88" s="149"/>
      <c r="T88" s="149"/>
      <c r="V88" s="149"/>
      <c r="AE88" s="139"/>
      <c r="AF88" s="139"/>
      <c r="AG88" s="139"/>
      <c r="AH88" s="139"/>
      <c r="AI88" s="139"/>
      <c r="AJ88" s="136">
        <f>IF(AI87=AJ87,1,0)</f>
        <v>0</v>
      </c>
      <c r="AK88" s="136"/>
      <c r="AN88" s="131"/>
      <c r="AO88" s="145"/>
    </row>
    <row r="89" spans="1:41" ht="27" customHeight="1" x14ac:dyDescent="0.2">
      <c r="B89" s="192">
        <f>IF(AK89&lt;1,38,"ﾅﾝﾊﾞｰｶｰﾄﾞが重複しています")</f>
        <v>38</v>
      </c>
      <c r="C89" s="194"/>
      <c r="D89" s="195"/>
      <c r="E89" s="133"/>
      <c r="F89" s="179"/>
      <c r="G89" s="156"/>
      <c r="H89" s="156"/>
      <c r="I89" s="157"/>
      <c r="J89" s="13"/>
      <c r="K89" s="151"/>
      <c r="L89" s="150"/>
      <c r="M89" s="149"/>
      <c r="N89" s="149"/>
      <c r="O89" s="150"/>
      <c r="P89" s="150"/>
      <c r="Q89" s="150"/>
      <c r="R89" s="150"/>
      <c r="S89" s="150"/>
      <c r="T89" s="150"/>
      <c r="V89" s="150"/>
      <c r="AE89" s="135" t="str">
        <f>IF(D89="","",C89&amp;D89)</f>
        <v/>
      </c>
      <c r="AF89" s="135">
        <f>IF(AE89="",1,AE89)</f>
        <v>1</v>
      </c>
      <c r="AG89" s="135">
        <f>IF(ISERROR(VLOOKUP(AF89,$AE$13:AE88,1,FALSE)),0,VLOOKUP(AF89,$AE$13:AE88,1,FALSE))</f>
        <v>0</v>
      </c>
      <c r="AH89" s="135" t="str">
        <f>IF(E89="","",D89&amp;E89)</f>
        <v/>
      </c>
      <c r="AI89" s="135">
        <f>IF(AH89="",1,AH89)</f>
        <v>1</v>
      </c>
      <c r="AJ89" s="136">
        <f>IF(ISERROR(VLOOKUP(AI89,$AH$13:AH88,1,FALSE)),0,VLOOKUP(AI89,$AH$13:AH88,1,FALSE))</f>
        <v>0</v>
      </c>
      <c r="AK89" s="136">
        <f>IF(AF89=AG89,1,0)-AJ90</f>
        <v>0</v>
      </c>
      <c r="AN89" s="126" t="str">
        <f>$B$4&amp;C91&amp;G91</f>
        <v/>
      </c>
      <c r="AO89" s="142" t="str">
        <f>$B$4&amp;C91&amp;H91</f>
        <v/>
      </c>
    </row>
    <row r="90" spans="1:41" ht="27" customHeight="1" x14ac:dyDescent="0.2">
      <c r="B90" s="193"/>
      <c r="C90" s="194"/>
      <c r="D90" s="195"/>
      <c r="E90" s="133"/>
      <c r="F90" s="180"/>
      <c r="G90" s="163"/>
      <c r="H90" s="14"/>
      <c r="I90" s="134"/>
      <c r="K90" s="151"/>
      <c r="L90" s="150"/>
      <c r="M90" s="149"/>
      <c r="N90" s="149"/>
      <c r="O90" s="149"/>
      <c r="P90" s="150"/>
      <c r="Q90" s="150"/>
      <c r="R90" s="150"/>
      <c r="S90" s="150"/>
      <c r="T90" s="150"/>
      <c r="V90" s="150"/>
      <c r="AE90" s="139"/>
      <c r="AF90" s="139"/>
      <c r="AG90" s="139"/>
      <c r="AH90" s="139"/>
      <c r="AI90" s="139"/>
      <c r="AJ90" s="136">
        <f>IF(AI89=AJ89,1,0)</f>
        <v>0</v>
      </c>
      <c r="AK90" s="136"/>
      <c r="AN90" s="131"/>
      <c r="AO90" s="145"/>
    </row>
    <row r="91" spans="1:41" ht="27" customHeight="1" x14ac:dyDescent="0.2">
      <c r="B91" s="192">
        <f>IF(AK91&lt;1,39,"ﾅﾝﾊﾞｰｶｰﾄﾞが重複しています")</f>
        <v>39</v>
      </c>
      <c r="C91" s="194"/>
      <c r="D91" s="195"/>
      <c r="E91" s="133"/>
      <c r="F91" s="179"/>
      <c r="G91" s="156"/>
      <c r="H91" s="156"/>
      <c r="I91" s="157"/>
      <c r="J91" s="13"/>
      <c r="K91" s="151"/>
      <c r="L91" s="150"/>
      <c r="M91" s="149"/>
      <c r="N91" s="149"/>
      <c r="O91" s="149"/>
      <c r="P91" s="150"/>
      <c r="Q91" s="150"/>
      <c r="R91" s="150"/>
      <c r="S91" s="150"/>
      <c r="T91" s="150"/>
      <c r="V91" s="150"/>
      <c r="AE91" s="135" t="str">
        <f>IF(D91="","",C91&amp;D91)</f>
        <v/>
      </c>
      <c r="AF91" s="135">
        <f>IF(AE91="",1,AE91)</f>
        <v>1</v>
      </c>
      <c r="AG91" s="135">
        <f>IF(ISERROR(VLOOKUP(AF91,$AE$13:AE90,1,FALSE)),0,VLOOKUP(AF91,$AE$13:AE90,1,FALSE))</f>
        <v>0</v>
      </c>
      <c r="AH91" s="135" t="str">
        <f>IF(E91="","",D91&amp;E91)</f>
        <v/>
      </c>
      <c r="AI91" s="135">
        <f>IF(AH91="",1,AH91)</f>
        <v>1</v>
      </c>
      <c r="AJ91" s="136">
        <f>IF(ISERROR(VLOOKUP(AI91,$AH$13:AH90,1,FALSE)),0,VLOOKUP(AI91,$AH$13:AH90,1,FALSE))</f>
        <v>0</v>
      </c>
      <c r="AK91" s="136">
        <f>IF(AF91=AG91,1,0)-AJ92</f>
        <v>0</v>
      </c>
      <c r="AN91" s="126" t="str">
        <f>$B$4&amp;C93&amp;G93</f>
        <v/>
      </c>
      <c r="AO91" s="142" t="str">
        <f>$B$4&amp;C93&amp;H93</f>
        <v/>
      </c>
    </row>
    <row r="92" spans="1:41" ht="27" customHeight="1" x14ac:dyDescent="0.2">
      <c r="B92" s="193"/>
      <c r="C92" s="194"/>
      <c r="D92" s="195"/>
      <c r="E92" s="133"/>
      <c r="F92" s="180"/>
      <c r="G92" s="163"/>
      <c r="H92" s="14"/>
      <c r="I92" s="134"/>
      <c r="K92" s="151"/>
      <c r="L92" s="150"/>
      <c r="M92" s="149"/>
      <c r="N92" s="149"/>
      <c r="O92" s="149"/>
      <c r="P92" s="150"/>
      <c r="Q92" s="150"/>
      <c r="R92" s="150"/>
      <c r="S92" s="150"/>
      <c r="T92" s="150"/>
      <c r="V92" s="150"/>
      <c r="AE92" s="139"/>
      <c r="AF92" s="139"/>
      <c r="AG92" s="139"/>
      <c r="AH92" s="139"/>
      <c r="AI92" s="139"/>
      <c r="AJ92" s="136">
        <f>IF(AI91=AJ91,1,0)</f>
        <v>0</v>
      </c>
      <c r="AK92" s="136"/>
      <c r="AN92" s="131"/>
      <c r="AO92" s="145"/>
    </row>
    <row r="93" spans="1:41" ht="27" customHeight="1" thickBot="1" x14ac:dyDescent="0.25">
      <c r="B93" s="251">
        <f>IF(AK93&lt;1,40,"ﾅﾝﾊﾞｰｶｰﾄﾞが重複しています")</f>
        <v>40</v>
      </c>
      <c r="C93" s="194"/>
      <c r="D93" s="195"/>
      <c r="E93" s="133"/>
      <c r="F93" s="179"/>
      <c r="G93" s="156"/>
      <c r="H93" s="156"/>
      <c r="I93" s="157"/>
      <c r="J93" s="13"/>
      <c r="K93" s="151"/>
      <c r="L93" s="150"/>
      <c r="M93" s="150"/>
      <c r="N93" s="150"/>
      <c r="O93" s="149"/>
      <c r="P93" s="150"/>
      <c r="Q93" s="150"/>
      <c r="R93" s="150"/>
      <c r="S93" s="150"/>
      <c r="T93" s="150"/>
      <c r="V93" s="150"/>
      <c r="AE93" s="135" t="str">
        <f>IF(D93="","",C93&amp;D93)</f>
        <v/>
      </c>
      <c r="AF93" s="135">
        <f>IF(AE93="",1,AE93)</f>
        <v>1</v>
      </c>
      <c r="AG93" s="135">
        <f>IF(ISERROR(VLOOKUP(AF93,$AE$13:AE92,1,FALSE)),0,VLOOKUP(AF93,$AE$13:AE92,1,FALSE))</f>
        <v>0</v>
      </c>
      <c r="AH93" s="135" t="str">
        <f>IF(E93="","",D93&amp;E93)</f>
        <v/>
      </c>
      <c r="AI93" s="135">
        <f>IF(AH93="",1,AH93)</f>
        <v>1</v>
      </c>
      <c r="AJ93" s="136">
        <f>IF(ISERROR(VLOOKUP(AI93,$AH$13:AH92,1,FALSE)),0,VLOOKUP(AI93,$AH$13:AH92,1,FALSE))</f>
        <v>0</v>
      </c>
      <c r="AK93" s="136">
        <f>IF(AF93=AG93,1,0)-AJ94</f>
        <v>0</v>
      </c>
      <c r="AN93" s="126" t="str">
        <f>$B$4&amp;C95&amp;G95</f>
        <v/>
      </c>
      <c r="AO93" s="142" t="str">
        <f>$B$4&amp;C95&amp;H95</f>
        <v/>
      </c>
    </row>
    <row r="94" spans="1:41" ht="27" customHeight="1" thickBot="1" x14ac:dyDescent="0.25">
      <c r="B94" s="247"/>
      <c r="C94" s="252"/>
      <c r="D94" s="253"/>
      <c r="E94" s="146"/>
      <c r="F94" s="190"/>
      <c r="G94" s="165"/>
      <c r="H94" s="15"/>
      <c r="I94" s="147"/>
      <c r="K94" s="151"/>
      <c r="L94" s="150"/>
      <c r="M94" s="150"/>
      <c r="N94" s="150"/>
      <c r="O94" s="149"/>
      <c r="P94" s="150"/>
      <c r="Q94" s="150"/>
      <c r="R94" s="150"/>
      <c r="S94" s="150"/>
      <c r="T94" s="150"/>
      <c r="V94" s="150"/>
      <c r="AE94" s="139"/>
      <c r="AF94" s="139"/>
      <c r="AG94" s="139"/>
      <c r="AH94" s="139"/>
      <c r="AI94" s="139"/>
      <c r="AJ94" s="136">
        <f>IF(AI93=AJ93,1,0)</f>
        <v>0</v>
      </c>
      <c r="AK94" s="136"/>
      <c r="AN94" s="131"/>
      <c r="AO94" s="145"/>
    </row>
    <row r="95" spans="1:41" ht="27" customHeight="1" x14ac:dyDescent="0.2">
      <c r="A95" s="132">
        <f>COUNTA(E95,E97,E99,E101,E103,E105,E107,E109,E111,E113)</f>
        <v>0</v>
      </c>
      <c r="B95" s="254">
        <f>IF(AK95&lt;1,41,"ﾅﾝﾊﾞｰｶｰﾄﾞが重複しています")</f>
        <v>41</v>
      </c>
      <c r="C95" s="249"/>
      <c r="D95" s="250"/>
      <c r="E95" s="148"/>
      <c r="F95" s="191"/>
      <c r="G95" s="166"/>
      <c r="H95" s="166"/>
      <c r="I95" s="167"/>
      <c r="J95" s="13"/>
      <c r="K95" s="151"/>
      <c r="L95" s="150"/>
      <c r="M95" s="149"/>
      <c r="N95" s="149"/>
      <c r="O95" s="149"/>
      <c r="P95" s="150"/>
      <c r="Q95" s="150"/>
      <c r="R95" s="150"/>
      <c r="S95" s="150"/>
      <c r="T95" s="150"/>
      <c r="V95" s="150"/>
      <c r="AE95" s="135" t="str">
        <f>IF(D95="","",C95&amp;D95)</f>
        <v/>
      </c>
      <c r="AF95" s="135">
        <f>IF(AE95="",1,AE95)</f>
        <v>1</v>
      </c>
      <c r="AG95" s="135">
        <f>IF(ISERROR(VLOOKUP(AF95,$AE$13:AE94,1,FALSE)),0,VLOOKUP(AF95,$AE$13:AE94,1,FALSE))</f>
        <v>0</v>
      </c>
      <c r="AH95" s="135" t="str">
        <f>IF(E95="","",D95&amp;E95)</f>
        <v/>
      </c>
      <c r="AI95" s="135">
        <f>IF(AH95="",1,AH95)</f>
        <v>1</v>
      </c>
      <c r="AJ95" s="136">
        <f>IF(ISERROR(VLOOKUP(AI95,$AH$13:AH94,1,FALSE)),0,VLOOKUP(AI95,$AH$13:AH94,1,FALSE))</f>
        <v>0</v>
      </c>
      <c r="AK95" s="136">
        <f>IF(AF95=AG95,1,0)-AJ96</f>
        <v>0</v>
      </c>
      <c r="AN95" s="126" t="str">
        <f>$B$4&amp;C97&amp;G97</f>
        <v/>
      </c>
      <c r="AO95" s="142" t="str">
        <f>$B$4&amp;C97&amp;H97</f>
        <v/>
      </c>
    </row>
    <row r="96" spans="1:41" ht="27" customHeight="1" x14ac:dyDescent="0.2">
      <c r="A96" s="137">
        <f>COUNTA(G95:I95,G97:I97,G99:I99,G101:I101,G103:I103,G105:I105,G107:I107,G109:I109,G111:I111,G113:I113)</f>
        <v>0</v>
      </c>
      <c r="B96" s="193"/>
      <c r="C96" s="194"/>
      <c r="D96" s="195"/>
      <c r="E96" s="133"/>
      <c r="F96" s="180"/>
      <c r="G96" s="163"/>
      <c r="H96" s="14"/>
      <c r="I96" s="134"/>
      <c r="K96" s="151"/>
      <c r="L96" s="150"/>
      <c r="M96" s="149"/>
      <c r="N96" s="149"/>
      <c r="O96" s="149"/>
      <c r="P96" s="150"/>
      <c r="Q96" s="150"/>
      <c r="R96" s="150"/>
      <c r="S96" s="150"/>
      <c r="T96" s="150"/>
      <c r="V96" s="150"/>
      <c r="AE96" s="139"/>
      <c r="AF96" s="139"/>
      <c r="AG96" s="139"/>
      <c r="AH96" s="139"/>
      <c r="AI96" s="139"/>
      <c r="AJ96" s="136">
        <f>IF(AI95=AJ95,1,0)</f>
        <v>0</v>
      </c>
      <c r="AK96" s="136"/>
      <c r="AN96" s="131"/>
      <c r="AO96" s="145"/>
    </row>
    <row r="97" spans="2:41" ht="27" customHeight="1" x14ac:dyDescent="0.2">
      <c r="B97" s="192">
        <f>IF(AK97&lt;1,42,"ﾅﾝﾊﾞｰｶｰﾄﾞが重複しています")</f>
        <v>42</v>
      </c>
      <c r="C97" s="194"/>
      <c r="D97" s="195"/>
      <c r="E97" s="133"/>
      <c r="F97" s="179"/>
      <c r="G97" s="156"/>
      <c r="H97" s="156"/>
      <c r="I97" s="157"/>
      <c r="J97" s="13"/>
      <c r="K97" s="151"/>
      <c r="L97" s="149"/>
      <c r="M97" s="149"/>
      <c r="N97" s="149"/>
      <c r="O97" s="150"/>
      <c r="P97" s="149"/>
      <c r="Q97" s="149"/>
      <c r="R97" s="149"/>
      <c r="S97" s="149"/>
      <c r="T97" s="149"/>
      <c r="V97" s="149"/>
      <c r="AE97" s="135" t="str">
        <f>IF(D97="","",C97&amp;D97)</f>
        <v/>
      </c>
      <c r="AF97" s="135">
        <f>IF(AE97="",1,AE97)</f>
        <v>1</v>
      </c>
      <c r="AG97" s="135">
        <f>IF(ISERROR(VLOOKUP(AF97,$AE$13:AE96,1,FALSE)),0,VLOOKUP(AF97,$AE$13:AE96,1,FALSE))</f>
        <v>0</v>
      </c>
      <c r="AH97" s="135" t="str">
        <f>IF(E97="","",D97&amp;E97)</f>
        <v/>
      </c>
      <c r="AI97" s="135">
        <f>IF(AH97="",1,AH97)</f>
        <v>1</v>
      </c>
      <c r="AJ97" s="136">
        <f>IF(ISERROR(VLOOKUP(AI97,$AH$13:AH96,1,FALSE)),0,VLOOKUP(AI97,$AH$13:AH96,1,FALSE))</f>
        <v>0</v>
      </c>
      <c r="AK97" s="136">
        <f>IF(AF97=AG97,1,0)-AJ98</f>
        <v>0</v>
      </c>
      <c r="AN97" s="126" t="str">
        <f>$B$4&amp;C99&amp;G99</f>
        <v/>
      </c>
      <c r="AO97" s="142" t="str">
        <f>$B$4&amp;C99&amp;H99</f>
        <v/>
      </c>
    </row>
    <row r="98" spans="2:41" ht="27" customHeight="1" x14ac:dyDescent="0.2">
      <c r="B98" s="193"/>
      <c r="C98" s="194"/>
      <c r="D98" s="195"/>
      <c r="E98" s="133"/>
      <c r="F98" s="180"/>
      <c r="G98" s="163"/>
      <c r="H98" s="14"/>
      <c r="I98" s="134"/>
      <c r="K98" s="151"/>
      <c r="L98" s="150"/>
      <c r="M98" s="149"/>
      <c r="N98" s="149"/>
      <c r="O98" s="149"/>
      <c r="P98" s="150"/>
      <c r="Q98" s="150"/>
      <c r="R98" s="150"/>
      <c r="S98" s="150"/>
      <c r="T98" s="150"/>
      <c r="V98" s="150"/>
      <c r="AE98" s="139"/>
      <c r="AF98" s="139"/>
      <c r="AG98" s="139"/>
      <c r="AH98" s="139"/>
      <c r="AI98" s="139"/>
      <c r="AJ98" s="136">
        <f>IF(AI97=AJ97,1,0)</f>
        <v>0</v>
      </c>
      <c r="AK98" s="136"/>
      <c r="AN98" s="131"/>
      <c r="AO98" s="145"/>
    </row>
    <row r="99" spans="2:41" ht="27" customHeight="1" x14ac:dyDescent="0.2">
      <c r="B99" s="192">
        <f>IF(AK99&lt;1,43,"ﾅﾝﾊﾞｰｶｰﾄﾞが重複しています")</f>
        <v>43</v>
      </c>
      <c r="C99" s="194"/>
      <c r="D99" s="195"/>
      <c r="E99" s="133"/>
      <c r="F99" s="179"/>
      <c r="G99" s="156"/>
      <c r="H99" s="156"/>
      <c r="I99" s="157"/>
      <c r="J99" s="13"/>
      <c r="K99" s="151"/>
      <c r="L99" s="149"/>
      <c r="M99" s="149"/>
      <c r="N99" s="149"/>
      <c r="O99" s="149"/>
      <c r="P99" s="150"/>
      <c r="Q99" s="150"/>
      <c r="R99" s="150"/>
      <c r="S99" s="150"/>
      <c r="T99" s="150"/>
      <c r="V99" s="150"/>
      <c r="AE99" s="135" t="str">
        <f>IF(D99="","",C99&amp;D99)</f>
        <v/>
      </c>
      <c r="AF99" s="135">
        <f>IF(AE99="",1,AE99)</f>
        <v>1</v>
      </c>
      <c r="AG99" s="135">
        <f>IF(ISERROR(VLOOKUP(AF99,$AE$13:AE98,1,FALSE)),0,VLOOKUP(AF99,$AE$13:AE98,1,FALSE))</f>
        <v>0</v>
      </c>
      <c r="AH99" s="135" t="str">
        <f>IF(E99="","",D99&amp;E99)</f>
        <v/>
      </c>
      <c r="AI99" s="135">
        <f>IF(AH99="",1,AH99)</f>
        <v>1</v>
      </c>
      <c r="AJ99" s="136">
        <f>IF(ISERROR(VLOOKUP(AI99,$AH$13:AH98,1,FALSE)),0,VLOOKUP(AI99,$AH$13:AH98,1,FALSE))</f>
        <v>0</v>
      </c>
      <c r="AK99" s="136">
        <f>IF(AF99=AG99,1,0)-AJ100</f>
        <v>0</v>
      </c>
      <c r="AN99" s="126" t="str">
        <f>$B$4&amp;C101&amp;G101</f>
        <v/>
      </c>
      <c r="AO99" s="142" t="str">
        <f>$B$4&amp;C101&amp;H101</f>
        <v/>
      </c>
    </row>
    <row r="100" spans="2:41" ht="27" customHeight="1" x14ac:dyDescent="0.2">
      <c r="B100" s="193"/>
      <c r="C100" s="194"/>
      <c r="D100" s="195"/>
      <c r="E100" s="133"/>
      <c r="F100" s="180"/>
      <c r="G100" s="163"/>
      <c r="H100" s="14"/>
      <c r="I100" s="134"/>
      <c r="K100" s="151"/>
      <c r="L100" s="150"/>
      <c r="M100" s="149"/>
      <c r="N100" s="149"/>
      <c r="O100" s="149"/>
      <c r="P100" s="149"/>
      <c r="Q100" s="149"/>
      <c r="R100" s="149"/>
      <c r="S100" s="149"/>
      <c r="T100" s="149"/>
      <c r="V100" s="149"/>
      <c r="AE100" s="139"/>
      <c r="AF100" s="139"/>
      <c r="AG100" s="139"/>
      <c r="AH100" s="139"/>
      <c r="AI100" s="139"/>
      <c r="AJ100" s="136">
        <f>IF(AI99=AJ99,1,0)</f>
        <v>0</v>
      </c>
      <c r="AK100" s="136"/>
      <c r="AN100" s="131"/>
      <c r="AO100" s="145"/>
    </row>
    <row r="101" spans="2:41" ht="27" customHeight="1" x14ac:dyDescent="0.2">
      <c r="B101" s="192">
        <f>IF(AK101&lt;1,44,"ﾅﾝﾊﾞｰｶｰﾄﾞが重複しています")</f>
        <v>44</v>
      </c>
      <c r="C101" s="194"/>
      <c r="D101" s="195"/>
      <c r="E101" s="133"/>
      <c r="F101" s="179"/>
      <c r="G101" s="156"/>
      <c r="H101" s="156"/>
      <c r="I101" s="157"/>
      <c r="J101" s="13"/>
      <c r="K101" s="151"/>
      <c r="L101" s="149"/>
      <c r="M101" s="149"/>
      <c r="N101" s="149"/>
      <c r="O101" s="149"/>
      <c r="P101" s="150"/>
      <c r="Q101" s="150"/>
      <c r="R101" s="150"/>
      <c r="S101" s="150"/>
      <c r="T101" s="150"/>
      <c r="V101" s="150"/>
      <c r="AE101" s="135" t="str">
        <f>IF(D101="","",C101&amp;D101)</f>
        <v/>
      </c>
      <c r="AF101" s="135">
        <f>IF(AE101="",1,AE101)</f>
        <v>1</v>
      </c>
      <c r="AG101" s="135">
        <f>IF(ISERROR(VLOOKUP(AF101,$AE$13:AE100,1,FALSE)),0,VLOOKUP(AF101,$AE$13:AE100,1,FALSE))</f>
        <v>0</v>
      </c>
      <c r="AH101" s="135" t="str">
        <f>IF(E101="","",D101&amp;E101)</f>
        <v/>
      </c>
      <c r="AI101" s="135">
        <f>IF(AH101="",1,AH101)</f>
        <v>1</v>
      </c>
      <c r="AJ101" s="136">
        <f>IF(ISERROR(VLOOKUP(AI101,$AH$13:AH100,1,FALSE)),0,VLOOKUP(AI101,$AH$13:AH100,1,FALSE))</f>
        <v>0</v>
      </c>
      <c r="AK101" s="136">
        <f>IF(AF101=AG101,1,0)-AJ102</f>
        <v>0</v>
      </c>
      <c r="AN101" s="126" t="str">
        <f>$B$4&amp;C103&amp;G103</f>
        <v/>
      </c>
      <c r="AO101" s="142" t="str">
        <f>$B$4&amp;C103&amp;H103</f>
        <v/>
      </c>
    </row>
    <row r="102" spans="2:41" ht="27" customHeight="1" x14ac:dyDescent="0.2">
      <c r="B102" s="193"/>
      <c r="C102" s="194"/>
      <c r="D102" s="195"/>
      <c r="E102" s="133"/>
      <c r="F102" s="180"/>
      <c r="G102" s="163"/>
      <c r="H102" s="14"/>
      <c r="I102" s="134"/>
      <c r="K102" s="151"/>
      <c r="L102" s="149"/>
      <c r="M102" s="149"/>
      <c r="N102" s="149"/>
      <c r="O102" s="149"/>
      <c r="P102" s="150"/>
      <c r="Q102" s="150"/>
      <c r="R102" s="150"/>
      <c r="S102" s="150"/>
      <c r="T102" s="150"/>
      <c r="V102" s="150"/>
      <c r="AE102" s="139"/>
      <c r="AF102" s="139"/>
      <c r="AG102" s="139"/>
      <c r="AH102" s="139"/>
      <c r="AI102" s="139"/>
      <c r="AJ102" s="136">
        <f>IF(AI101=AJ101,1,0)</f>
        <v>0</v>
      </c>
      <c r="AK102" s="136"/>
      <c r="AN102" s="131"/>
      <c r="AO102" s="145"/>
    </row>
    <row r="103" spans="2:41" ht="27" customHeight="1" x14ac:dyDescent="0.2">
      <c r="B103" s="192">
        <f>IF(AK103&lt;1,45,"ﾅﾝﾊﾞｰｶｰﾄﾞが重複しています")</f>
        <v>45</v>
      </c>
      <c r="C103" s="194"/>
      <c r="D103" s="195"/>
      <c r="E103" s="133"/>
      <c r="F103" s="179"/>
      <c r="G103" s="156"/>
      <c r="H103" s="156"/>
      <c r="I103" s="157"/>
      <c r="J103" s="13"/>
      <c r="K103" s="151"/>
      <c r="L103" s="150"/>
      <c r="M103" s="149"/>
      <c r="N103" s="149"/>
      <c r="O103" s="149"/>
      <c r="P103" s="149"/>
      <c r="Q103" s="149"/>
      <c r="R103" s="149"/>
      <c r="S103" s="149"/>
      <c r="T103" s="149"/>
      <c r="V103" s="149"/>
      <c r="AE103" s="135" t="str">
        <f>IF(D103="","",C103&amp;D103)</f>
        <v/>
      </c>
      <c r="AF103" s="135">
        <f>IF(AE103="",1,AE103)</f>
        <v>1</v>
      </c>
      <c r="AG103" s="135">
        <f>IF(ISERROR(VLOOKUP(AF103,$AE$13:AE102,1,FALSE)),0,VLOOKUP(AF103,$AE$13:AE102,1,FALSE))</f>
        <v>0</v>
      </c>
      <c r="AH103" s="135" t="str">
        <f>IF(E103="","",D103&amp;E103)</f>
        <v/>
      </c>
      <c r="AI103" s="135">
        <f>IF(AH103="",1,AH103)</f>
        <v>1</v>
      </c>
      <c r="AJ103" s="136">
        <f>IF(ISERROR(VLOOKUP(AI103,$AH$13:AH102,1,FALSE)),0,VLOOKUP(AI103,$AH$13:AH102,1,FALSE))</f>
        <v>0</v>
      </c>
      <c r="AK103" s="136">
        <f>IF(AF103=AG103,1,0)-AJ104</f>
        <v>0</v>
      </c>
      <c r="AN103" s="126" t="str">
        <f>$B$4&amp;C105&amp;G105</f>
        <v/>
      </c>
      <c r="AO103" s="142" t="str">
        <f>$B$4&amp;C105&amp;H105</f>
        <v/>
      </c>
    </row>
    <row r="104" spans="2:41" ht="27" customHeight="1" x14ac:dyDescent="0.2">
      <c r="B104" s="193"/>
      <c r="C104" s="194"/>
      <c r="D104" s="195"/>
      <c r="E104" s="133"/>
      <c r="F104" s="180"/>
      <c r="G104" s="163"/>
      <c r="H104" s="14"/>
      <c r="I104" s="134"/>
      <c r="K104" s="151"/>
      <c r="L104" s="150"/>
      <c r="M104" s="149"/>
      <c r="N104" s="149"/>
      <c r="O104" s="149"/>
      <c r="P104" s="149"/>
      <c r="Q104" s="149"/>
      <c r="R104" s="149"/>
      <c r="S104" s="149"/>
      <c r="T104" s="149"/>
      <c r="V104" s="149"/>
      <c r="AE104" s="139"/>
      <c r="AF104" s="139"/>
      <c r="AG104" s="139"/>
      <c r="AH104" s="139"/>
      <c r="AI104" s="139"/>
      <c r="AJ104" s="136">
        <f>IF(AI103=AJ103,1,0)</f>
        <v>0</v>
      </c>
      <c r="AK104" s="136"/>
      <c r="AN104" s="131"/>
      <c r="AO104" s="145"/>
    </row>
    <row r="105" spans="2:41" ht="27" customHeight="1" x14ac:dyDescent="0.2">
      <c r="B105" s="192">
        <f>IF(AK105&lt;1,46,"ﾅﾝﾊﾞｰｶｰﾄﾞが重複しています")</f>
        <v>46</v>
      </c>
      <c r="C105" s="194"/>
      <c r="D105" s="195"/>
      <c r="E105" s="133"/>
      <c r="F105" s="179"/>
      <c r="G105" s="156"/>
      <c r="H105" s="156"/>
      <c r="I105" s="157"/>
      <c r="J105" s="13"/>
      <c r="K105" s="152"/>
      <c r="L105" s="150"/>
      <c r="M105" s="149"/>
      <c r="N105" s="149"/>
      <c r="O105" s="149"/>
      <c r="P105" s="150"/>
      <c r="Q105" s="150"/>
      <c r="R105" s="150"/>
      <c r="S105" s="150"/>
      <c r="T105" s="150"/>
      <c r="V105" s="150"/>
      <c r="AE105" s="135" t="str">
        <f>IF(D105="","",C105&amp;D105)</f>
        <v/>
      </c>
      <c r="AF105" s="135">
        <f>IF(AE105="",1,AE105)</f>
        <v>1</v>
      </c>
      <c r="AG105" s="135">
        <f>IF(ISERROR(VLOOKUP(AF105,$AE$13:AE104,1,FALSE)),0,VLOOKUP(AF105,$AE$13:AE104,1,FALSE))</f>
        <v>0</v>
      </c>
      <c r="AH105" s="135" t="str">
        <f>IF(E105="","",D105&amp;E105)</f>
        <v/>
      </c>
      <c r="AI105" s="135">
        <f>IF(AH105="",1,AH105)</f>
        <v>1</v>
      </c>
      <c r="AJ105" s="136">
        <f>IF(ISERROR(VLOOKUP(AI105,$AH$13:AH104,1,FALSE)),0,VLOOKUP(AI105,$AH$13:AH104,1,FALSE))</f>
        <v>0</v>
      </c>
      <c r="AK105" s="136">
        <f>IF(AF105=AG105,1,0)-AJ106</f>
        <v>0</v>
      </c>
      <c r="AN105" s="126" t="str">
        <f>$B$4&amp;C107&amp;G107</f>
        <v/>
      </c>
      <c r="AO105" s="142" t="str">
        <f>$B$4&amp;C107&amp;H107</f>
        <v/>
      </c>
    </row>
    <row r="106" spans="2:41" ht="27" customHeight="1" x14ac:dyDescent="0.2">
      <c r="B106" s="193"/>
      <c r="C106" s="194"/>
      <c r="D106" s="195"/>
      <c r="E106" s="133"/>
      <c r="F106" s="180"/>
      <c r="G106" s="163"/>
      <c r="H106" s="14"/>
      <c r="I106" s="134"/>
      <c r="K106" s="151"/>
      <c r="L106" s="150"/>
      <c r="M106" s="149"/>
      <c r="N106" s="149"/>
      <c r="O106" s="149"/>
      <c r="P106" s="149"/>
      <c r="Q106" s="149"/>
      <c r="R106" s="149"/>
      <c r="S106" s="149"/>
      <c r="T106" s="149"/>
      <c r="V106" s="149"/>
      <c r="AE106" s="139"/>
      <c r="AF106" s="139"/>
      <c r="AG106" s="139"/>
      <c r="AH106" s="139"/>
      <c r="AI106" s="139"/>
      <c r="AJ106" s="136">
        <f>IF(AI105=AJ105,1,0)</f>
        <v>0</v>
      </c>
      <c r="AK106" s="136"/>
      <c r="AN106" s="131"/>
      <c r="AO106" s="145"/>
    </row>
    <row r="107" spans="2:41" ht="27" customHeight="1" x14ac:dyDescent="0.2">
      <c r="B107" s="192">
        <f>IF(AK107&lt;1,47,"ﾅﾝﾊﾞｰｶｰﾄﾞが重複しています")</f>
        <v>47</v>
      </c>
      <c r="C107" s="194"/>
      <c r="D107" s="195"/>
      <c r="E107" s="133"/>
      <c r="F107" s="179"/>
      <c r="G107" s="156"/>
      <c r="H107" s="156"/>
      <c r="I107" s="157"/>
      <c r="J107" s="13"/>
      <c r="K107" s="151"/>
      <c r="L107" s="149"/>
      <c r="M107" s="149"/>
      <c r="N107" s="149"/>
      <c r="O107" s="149"/>
      <c r="P107" s="150"/>
      <c r="Q107" s="150"/>
      <c r="R107" s="150"/>
      <c r="S107" s="150"/>
      <c r="T107" s="150"/>
      <c r="V107" s="150"/>
      <c r="AE107" s="135" t="str">
        <f>IF(D107="","",C107&amp;D107)</f>
        <v/>
      </c>
      <c r="AF107" s="135">
        <f>IF(AE107="",1,AE107)</f>
        <v>1</v>
      </c>
      <c r="AG107" s="135">
        <f>IF(ISERROR(VLOOKUP(AF107,$AE$13:AE106,1,FALSE)),0,VLOOKUP(AF107,$AE$13:AE106,1,FALSE))</f>
        <v>0</v>
      </c>
      <c r="AH107" s="135" t="str">
        <f>IF(E107="","",D107&amp;E107)</f>
        <v/>
      </c>
      <c r="AI107" s="135">
        <f>IF(AH107="",1,AH107)</f>
        <v>1</v>
      </c>
      <c r="AJ107" s="136">
        <f>IF(ISERROR(VLOOKUP(AI107,$AH$13:AH106,1,FALSE)),0,VLOOKUP(AI107,$AH$13:AH106,1,FALSE))</f>
        <v>0</v>
      </c>
      <c r="AK107" s="136">
        <f>IF(AF107=AG107,1,0)-AJ108</f>
        <v>0</v>
      </c>
      <c r="AN107" s="126" t="str">
        <f>$B$4&amp;C109&amp;G109</f>
        <v/>
      </c>
      <c r="AO107" s="142" t="str">
        <f>$B$4&amp;C109&amp;H109</f>
        <v/>
      </c>
    </row>
    <row r="108" spans="2:41" ht="27" customHeight="1" x14ac:dyDescent="0.2">
      <c r="B108" s="193"/>
      <c r="C108" s="194"/>
      <c r="D108" s="195"/>
      <c r="E108" s="133"/>
      <c r="F108" s="180"/>
      <c r="G108" s="163"/>
      <c r="H108" s="14"/>
      <c r="I108" s="134"/>
      <c r="K108" s="151"/>
      <c r="L108" s="150"/>
      <c r="M108" s="149"/>
      <c r="N108" s="149"/>
      <c r="O108" s="149"/>
      <c r="P108" s="149"/>
      <c r="Q108" s="149"/>
      <c r="R108" s="149"/>
      <c r="S108" s="149"/>
      <c r="T108" s="149"/>
      <c r="V108" s="149"/>
      <c r="AE108" s="139"/>
      <c r="AF108" s="139"/>
      <c r="AG108" s="139"/>
      <c r="AH108" s="139"/>
      <c r="AI108" s="139"/>
      <c r="AJ108" s="136">
        <f>IF(AI107=AJ107,1,0)</f>
        <v>0</v>
      </c>
      <c r="AK108" s="136"/>
      <c r="AN108" s="131"/>
      <c r="AO108" s="145"/>
    </row>
    <row r="109" spans="2:41" ht="27" customHeight="1" x14ac:dyDescent="0.2">
      <c r="B109" s="192">
        <f>IF(AK109&lt;1,48,"ﾅﾝﾊﾞｰｶｰﾄﾞが重複しています")</f>
        <v>48</v>
      </c>
      <c r="C109" s="194"/>
      <c r="D109" s="195"/>
      <c r="E109" s="133"/>
      <c r="F109" s="179"/>
      <c r="G109" s="156"/>
      <c r="H109" s="156"/>
      <c r="I109" s="157"/>
      <c r="J109" s="13"/>
      <c r="K109" s="151"/>
      <c r="L109" s="150"/>
      <c r="M109" s="149"/>
      <c r="N109" s="149"/>
      <c r="O109" s="150"/>
      <c r="P109" s="150"/>
      <c r="Q109" s="150"/>
      <c r="R109" s="150"/>
      <c r="S109" s="150"/>
      <c r="T109" s="150"/>
      <c r="V109" s="150"/>
      <c r="AE109" s="135" t="str">
        <f>IF(D109="","",C109&amp;D109)</f>
        <v/>
      </c>
      <c r="AF109" s="135">
        <f>IF(AE109="",1,AE109)</f>
        <v>1</v>
      </c>
      <c r="AG109" s="135">
        <f>IF(ISERROR(VLOOKUP(AF109,$AE$13:AE108,1,FALSE)),0,VLOOKUP(AF109,$AE$13:AE108,1,FALSE))</f>
        <v>0</v>
      </c>
      <c r="AH109" s="135" t="str">
        <f>IF(E109="","",D109&amp;E109)</f>
        <v/>
      </c>
      <c r="AI109" s="135">
        <f>IF(AH109="",1,AH109)</f>
        <v>1</v>
      </c>
      <c r="AJ109" s="136">
        <f>IF(ISERROR(VLOOKUP(AI109,$AH$13:AH108,1,FALSE)),0,VLOOKUP(AI109,$AH$13:AH108,1,FALSE))</f>
        <v>0</v>
      </c>
      <c r="AK109" s="136">
        <f>IF(AF109=AG109,1,0)-AJ110</f>
        <v>0</v>
      </c>
      <c r="AN109" s="126" t="str">
        <f>$B$4&amp;C111&amp;G111</f>
        <v/>
      </c>
      <c r="AO109" s="142" t="str">
        <f>$B$4&amp;C111&amp;H111</f>
        <v/>
      </c>
    </row>
    <row r="110" spans="2:41" ht="27" customHeight="1" x14ac:dyDescent="0.2">
      <c r="B110" s="193"/>
      <c r="C110" s="194"/>
      <c r="D110" s="195"/>
      <c r="E110" s="133"/>
      <c r="F110" s="180"/>
      <c r="G110" s="163"/>
      <c r="H110" s="14"/>
      <c r="I110" s="134"/>
      <c r="K110" s="151"/>
      <c r="L110" s="150"/>
      <c r="M110" s="149"/>
      <c r="N110" s="149"/>
      <c r="O110" s="149"/>
      <c r="P110" s="150"/>
      <c r="Q110" s="150"/>
      <c r="R110" s="150"/>
      <c r="S110" s="150"/>
      <c r="T110" s="150"/>
      <c r="V110" s="150"/>
      <c r="AE110" s="139"/>
      <c r="AF110" s="139"/>
      <c r="AG110" s="139"/>
      <c r="AH110" s="139"/>
      <c r="AI110" s="139"/>
      <c r="AJ110" s="136">
        <f>IF(AI109=AJ109,1,0)</f>
        <v>0</v>
      </c>
      <c r="AK110" s="136"/>
      <c r="AN110" s="131"/>
      <c r="AO110" s="145"/>
    </row>
    <row r="111" spans="2:41" ht="27" customHeight="1" x14ac:dyDescent="0.2">
      <c r="B111" s="192">
        <f>IF(AK111&lt;1,49,"ﾅﾝﾊﾞｰｶｰﾄﾞが重複しています")</f>
        <v>49</v>
      </c>
      <c r="C111" s="194"/>
      <c r="D111" s="195"/>
      <c r="E111" s="133"/>
      <c r="F111" s="179"/>
      <c r="G111" s="156"/>
      <c r="H111" s="156"/>
      <c r="I111" s="157"/>
      <c r="J111" s="13"/>
      <c r="K111" s="151"/>
      <c r="L111" s="150"/>
      <c r="M111" s="149"/>
      <c r="N111" s="149"/>
      <c r="O111" s="149"/>
      <c r="P111" s="150"/>
      <c r="Q111" s="150"/>
      <c r="R111" s="150"/>
      <c r="S111" s="150"/>
      <c r="T111" s="150"/>
      <c r="V111" s="150"/>
      <c r="AE111" s="135" t="str">
        <f>IF(D111="","",C111&amp;D111)</f>
        <v/>
      </c>
      <c r="AF111" s="135">
        <f>IF(AE111="",1,AE111)</f>
        <v>1</v>
      </c>
      <c r="AG111" s="135">
        <f>IF(ISERROR(VLOOKUP(AF111,$AE$13:AE110,1,FALSE)),0,VLOOKUP(AF111,$AE$13:AE110,1,FALSE))</f>
        <v>0</v>
      </c>
      <c r="AH111" s="135" t="str">
        <f>IF(E111="","",D111&amp;E111)</f>
        <v/>
      </c>
      <c r="AI111" s="135">
        <f>IF(AH111="",1,AH111)</f>
        <v>1</v>
      </c>
      <c r="AJ111" s="136">
        <f>IF(ISERROR(VLOOKUP(AI111,$AH$13:AH110,1,FALSE)),0,VLOOKUP(AI111,$AH$13:AH110,1,FALSE))</f>
        <v>0</v>
      </c>
      <c r="AK111" s="136">
        <f>IF(AF111=AG111,1,0)-AJ112</f>
        <v>0</v>
      </c>
      <c r="AN111" s="126" t="str">
        <f>$B$4&amp;C113&amp;G113</f>
        <v/>
      </c>
      <c r="AO111" s="142" t="str">
        <f>$B$4&amp;C113&amp;H113</f>
        <v/>
      </c>
    </row>
    <row r="112" spans="2:41" ht="27" customHeight="1" x14ac:dyDescent="0.2">
      <c r="B112" s="193"/>
      <c r="C112" s="194"/>
      <c r="D112" s="195"/>
      <c r="E112" s="133"/>
      <c r="F112" s="180"/>
      <c r="G112" s="163"/>
      <c r="H112" s="14"/>
      <c r="I112" s="134"/>
      <c r="K112" s="151"/>
      <c r="L112" s="150"/>
      <c r="M112" s="149"/>
      <c r="N112" s="149"/>
      <c r="O112" s="149"/>
      <c r="P112" s="150"/>
      <c r="Q112" s="150"/>
      <c r="R112" s="150"/>
      <c r="S112" s="150"/>
      <c r="T112" s="150"/>
      <c r="V112" s="150"/>
      <c r="AE112" s="139"/>
      <c r="AF112" s="139"/>
      <c r="AG112" s="139"/>
      <c r="AH112" s="139"/>
      <c r="AI112" s="139"/>
      <c r="AJ112" s="136">
        <f>IF(AI111=AJ111,1,0)</f>
        <v>0</v>
      </c>
      <c r="AK112" s="136"/>
      <c r="AN112" s="131"/>
      <c r="AO112" s="145"/>
    </row>
    <row r="113" spans="2:41" ht="27" customHeight="1" thickBot="1" x14ac:dyDescent="0.25">
      <c r="B113" s="251">
        <f>IF(AK113&lt;1,50,"ﾅﾝﾊﾞｰｶｰﾄﾞが重複しています")</f>
        <v>50</v>
      </c>
      <c r="C113" s="194"/>
      <c r="D113" s="195"/>
      <c r="E113" s="133"/>
      <c r="F113" s="179"/>
      <c r="G113" s="156"/>
      <c r="H113" s="156"/>
      <c r="I113" s="157"/>
      <c r="J113" s="13"/>
      <c r="K113" s="151"/>
      <c r="L113" s="150"/>
      <c r="M113" s="150"/>
      <c r="N113" s="150"/>
      <c r="O113" s="149"/>
      <c r="P113" s="150"/>
      <c r="Q113" s="150"/>
      <c r="R113" s="150"/>
      <c r="S113" s="150"/>
      <c r="T113" s="150"/>
      <c r="V113" s="150"/>
      <c r="AE113" s="135" t="str">
        <f>IF(D113="","",C113&amp;D113)</f>
        <v/>
      </c>
      <c r="AF113" s="135">
        <f>IF(AE113="",1,AE113)</f>
        <v>1</v>
      </c>
      <c r="AG113" s="135">
        <f>IF(ISERROR(VLOOKUP(AF113,$AE$13:AE112,1,FALSE)),0,VLOOKUP(AF113,$AE$13:AE112,1,FALSE))</f>
        <v>0</v>
      </c>
      <c r="AH113" s="135" t="str">
        <f>IF(E113="","",D113&amp;E113)</f>
        <v/>
      </c>
      <c r="AI113" s="135">
        <f>IF(AH113="",1,AH113)</f>
        <v>1</v>
      </c>
      <c r="AJ113" s="136">
        <f>IF(ISERROR(VLOOKUP(AI113,$AH$13:AH112,1,FALSE)),0,VLOOKUP(AI113,$AH$13:AH112,1,FALSE))</f>
        <v>0</v>
      </c>
      <c r="AK113" s="136">
        <f>IF(AF113=AG113,1,0)-AJ114</f>
        <v>0</v>
      </c>
      <c r="AN113" s="126" t="str">
        <f>$B$4&amp;C115&amp;G115</f>
        <v/>
      </c>
      <c r="AO113" s="142" t="str">
        <f>$B$4&amp;C115&amp;H115</f>
        <v/>
      </c>
    </row>
    <row r="114" spans="2:41" ht="27" customHeight="1" thickBot="1" x14ac:dyDescent="0.25">
      <c r="B114" s="247"/>
      <c r="C114" s="252"/>
      <c r="D114" s="253"/>
      <c r="E114" s="146"/>
      <c r="F114" s="190"/>
      <c r="G114" s="165"/>
      <c r="H114" s="15"/>
      <c r="I114" s="147"/>
      <c r="K114" s="151"/>
      <c r="L114" s="150"/>
      <c r="M114" s="150"/>
      <c r="N114" s="150"/>
      <c r="O114" s="149"/>
      <c r="P114" s="150"/>
      <c r="Q114" s="150"/>
      <c r="R114" s="150"/>
      <c r="S114" s="150"/>
      <c r="T114" s="150"/>
      <c r="V114" s="150"/>
      <c r="AE114" s="139"/>
      <c r="AF114" s="139"/>
      <c r="AG114" s="139"/>
      <c r="AH114" s="139"/>
      <c r="AI114" s="139"/>
      <c r="AJ114" s="136">
        <f>IF(AI113=AJ113,1,0)</f>
        <v>0</v>
      </c>
      <c r="AK114" s="136"/>
      <c r="AN114" s="131"/>
      <c r="AO114" s="145"/>
    </row>
    <row r="115" spans="2:41" ht="20.25" customHeight="1" x14ac:dyDescent="0.2">
      <c r="K115" s="17"/>
      <c r="L115" s="79"/>
      <c r="M115" s="79"/>
      <c r="N115" s="79"/>
      <c r="O115" s="79"/>
      <c r="P115" s="79"/>
      <c r="Q115" s="79"/>
      <c r="R115" s="79"/>
      <c r="S115" s="79"/>
      <c r="T115" s="79"/>
      <c r="V115" s="79"/>
      <c r="AE115" s="19"/>
      <c r="AF115" s="19"/>
      <c r="AG115" s="19"/>
      <c r="AH115" s="19"/>
      <c r="AI115" s="19"/>
      <c r="AJ115" s="19"/>
      <c r="AK115" s="19"/>
    </row>
    <row r="116" spans="2:41" ht="20.25" customHeight="1" x14ac:dyDescent="0.2">
      <c r="AE116" s="19"/>
      <c r="AF116" s="19"/>
      <c r="AG116" s="19"/>
      <c r="AH116" s="19"/>
      <c r="AI116" s="19"/>
      <c r="AJ116" s="19"/>
      <c r="AK116" s="19"/>
    </row>
    <row r="117" spans="2:41" ht="20.25" customHeight="1" x14ac:dyDescent="0.2">
      <c r="AE117" s="19"/>
      <c r="AF117" s="19"/>
      <c r="AG117" s="19"/>
      <c r="AH117" s="19"/>
      <c r="AI117" s="19"/>
      <c r="AJ117" s="19"/>
      <c r="AK117" s="19"/>
    </row>
    <row r="118" spans="2:41" x14ac:dyDescent="0.2">
      <c r="AE118" s="19"/>
      <c r="AF118" s="19"/>
      <c r="AG118" s="19"/>
      <c r="AH118" s="19"/>
      <c r="AI118" s="19"/>
      <c r="AJ118" s="19"/>
      <c r="AK118" s="19"/>
    </row>
    <row r="119" spans="2:41" x14ac:dyDescent="0.2">
      <c r="AE119" s="19"/>
      <c r="AF119" s="19"/>
      <c r="AG119" s="19"/>
      <c r="AH119" s="19"/>
      <c r="AI119" s="19"/>
      <c r="AJ119" s="19"/>
      <c r="AK119" s="19"/>
    </row>
    <row r="120" spans="2:41" x14ac:dyDescent="0.2">
      <c r="AE120" s="19"/>
      <c r="AF120" s="19"/>
      <c r="AG120" s="19"/>
      <c r="AH120" s="19"/>
      <c r="AI120" s="19"/>
      <c r="AJ120" s="19"/>
      <c r="AK120" s="19"/>
    </row>
    <row r="121" spans="2:41" x14ac:dyDescent="0.2">
      <c r="AE121" s="19"/>
      <c r="AF121" s="19"/>
      <c r="AG121" s="19"/>
      <c r="AH121" s="19"/>
      <c r="AI121" s="19"/>
      <c r="AJ121" s="19"/>
      <c r="AK121" s="19"/>
    </row>
    <row r="122" spans="2:41" x14ac:dyDescent="0.2">
      <c r="AE122" s="19"/>
      <c r="AF122" s="19"/>
      <c r="AG122" s="19"/>
      <c r="AH122" s="19"/>
      <c r="AI122" s="19"/>
      <c r="AJ122" s="19"/>
      <c r="AK122" s="19"/>
    </row>
    <row r="123" spans="2:41" x14ac:dyDescent="0.2">
      <c r="AE123" s="19"/>
      <c r="AF123" s="19"/>
      <c r="AG123" s="19"/>
      <c r="AH123" s="19"/>
      <c r="AI123" s="19"/>
      <c r="AJ123" s="19"/>
      <c r="AK123" s="19"/>
    </row>
    <row r="124" spans="2:41" x14ac:dyDescent="0.2">
      <c r="AE124" s="19"/>
      <c r="AF124" s="19"/>
      <c r="AG124" s="19"/>
      <c r="AH124" s="19"/>
      <c r="AI124" s="19"/>
      <c r="AJ124" s="19"/>
      <c r="AK124" s="19"/>
    </row>
    <row r="125" spans="2:41" x14ac:dyDescent="0.2">
      <c r="AE125" s="19"/>
      <c r="AF125" s="19"/>
      <c r="AG125" s="19"/>
      <c r="AH125" s="19"/>
      <c r="AI125" s="19"/>
      <c r="AJ125" s="19"/>
      <c r="AK125" s="19"/>
    </row>
    <row r="126" spans="2:41" x14ac:dyDescent="0.2">
      <c r="AE126" s="19"/>
      <c r="AF126" s="19"/>
      <c r="AG126" s="19"/>
      <c r="AH126" s="19"/>
      <c r="AI126" s="19"/>
      <c r="AJ126" s="19"/>
      <c r="AK126" s="19"/>
    </row>
    <row r="127" spans="2:41" x14ac:dyDescent="0.2">
      <c r="AE127" s="19"/>
      <c r="AF127" s="19"/>
      <c r="AG127" s="19"/>
      <c r="AH127" s="19"/>
      <c r="AI127" s="19"/>
      <c r="AJ127" s="19"/>
      <c r="AK127" s="19"/>
    </row>
    <row r="128" spans="2:41" x14ac:dyDescent="0.2">
      <c r="AE128" s="19"/>
      <c r="AF128" s="19"/>
      <c r="AG128" s="19"/>
      <c r="AH128" s="19"/>
      <c r="AI128" s="19"/>
      <c r="AJ128" s="19"/>
      <c r="AK128" s="19"/>
    </row>
    <row r="129" spans="31:37" x14ac:dyDescent="0.2">
      <c r="AE129" s="19"/>
      <c r="AF129" s="19"/>
      <c r="AG129" s="19"/>
      <c r="AH129" s="19"/>
      <c r="AI129" s="19"/>
      <c r="AJ129" s="19"/>
      <c r="AK129" s="19"/>
    </row>
    <row r="130" spans="31:37" x14ac:dyDescent="0.2">
      <c r="AE130" s="19"/>
      <c r="AF130" s="19"/>
      <c r="AG130" s="19"/>
      <c r="AH130" s="19"/>
      <c r="AI130" s="19"/>
      <c r="AJ130" s="19"/>
      <c r="AK130" s="19"/>
    </row>
    <row r="131" spans="31:37" x14ac:dyDescent="0.2">
      <c r="AE131" s="19"/>
      <c r="AF131" s="19"/>
      <c r="AG131" s="19"/>
      <c r="AH131" s="19"/>
      <c r="AI131" s="19"/>
      <c r="AJ131" s="19"/>
      <c r="AK131" s="19"/>
    </row>
    <row r="132" spans="31:37" x14ac:dyDescent="0.2">
      <c r="AE132" s="19"/>
      <c r="AF132" s="19"/>
      <c r="AG132" s="19"/>
      <c r="AH132" s="19"/>
      <c r="AI132" s="19"/>
      <c r="AJ132" s="19"/>
      <c r="AK132" s="19"/>
    </row>
    <row r="133" spans="31:37" x14ac:dyDescent="0.2">
      <c r="AE133" s="19"/>
      <c r="AF133" s="19"/>
      <c r="AG133" s="19"/>
      <c r="AH133" s="19"/>
      <c r="AI133" s="19"/>
      <c r="AJ133" s="19"/>
      <c r="AK133" s="19"/>
    </row>
    <row r="134" spans="31:37" x14ac:dyDescent="0.2">
      <c r="AE134" s="19"/>
      <c r="AF134" s="19"/>
      <c r="AG134" s="19"/>
      <c r="AH134" s="19"/>
      <c r="AI134" s="19"/>
      <c r="AJ134" s="19"/>
      <c r="AK134" s="19"/>
    </row>
    <row r="135" spans="31:37" x14ac:dyDescent="0.2">
      <c r="AE135" s="19"/>
      <c r="AF135" s="19"/>
      <c r="AG135" s="19"/>
      <c r="AH135" s="19"/>
      <c r="AI135" s="19"/>
      <c r="AJ135" s="19"/>
      <c r="AK135" s="19"/>
    </row>
    <row r="136" spans="31:37" x14ac:dyDescent="0.2">
      <c r="AE136" s="19"/>
      <c r="AF136" s="19"/>
      <c r="AG136" s="19"/>
      <c r="AH136" s="19"/>
      <c r="AI136" s="19"/>
      <c r="AJ136" s="19"/>
      <c r="AK136" s="19"/>
    </row>
    <row r="137" spans="31:37" x14ac:dyDescent="0.2">
      <c r="AE137" s="19"/>
      <c r="AF137" s="19"/>
      <c r="AG137" s="19"/>
      <c r="AH137" s="19"/>
      <c r="AI137" s="19"/>
      <c r="AJ137" s="19"/>
      <c r="AK137" s="19"/>
    </row>
    <row r="138" spans="31:37" x14ac:dyDescent="0.2">
      <c r="AE138" s="19"/>
      <c r="AF138" s="19"/>
      <c r="AG138" s="19"/>
      <c r="AH138" s="19"/>
      <c r="AI138" s="19"/>
      <c r="AJ138" s="19"/>
      <c r="AK138" s="19"/>
    </row>
    <row r="139" spans="31:37" x14ac:dyDescent="0.2">
      <c r="AE139" s="19"/>
      <c r="AF139" s="19"/>
      <c r="AG139" s="19"/>
      <c r="AH139" s="19"/>
      <c r="AI139" s="19"/>
      <c r="AJ139" s="19"/>
      <c r="AK139" s="19"/>
    </row>
    <row r="140" spans="31:37" x14ac:dyDescent="0.2">
      <c r="AE140" s="19"/>
      <c r="AF140" s="19"/>
      <c r="AG140" s="19"/>
      <c r="AH140" s="19"/>
      <c r="AI140" s="19"/>
      <c r="AJ140" s="19"/>
      <c r="AK140" s="19"/>
    </row>
    <row r="141" spans="31:37" x14ac:dyDescent="0.2">
      <c r="AE141" s="19"/>
      <c r="AF141" s="19"/>
      <c r="AG141" s="19"/>
      <c r="AH141" s="19"/>
      <c r="AI141" s="19"/>
      <c r="AJ141" s="19"/>
      <c r="AK141" s="19"/>
    </row>
    <row r="142" spans="31:37" x14ac:dyDescent="0.2">
      <c r="AE142" s="19"/>
      <c r="AF142" s="19"/>
      <c r="AG142" s="19"/>
      <c r="AH142" s="19"/>
      <c r="AI142" s="19"/>
      <c r="AJ142" s="19"/>
      <c r="AK142" s="19"/>
    </row>
    <row r="143" spans="31:37" x14ac:dyDescent="0.2">
      <c r="AE143" s="19"/>
      <c r="AF143" s="19"/>
      <c r="AG143" s="19"/>
      <c r="AH143" s="19"/>
      <c r="AI143" s="19"/>
      <c r="AJ143" s="19"/>
      <c r="AK143" s="19"/>
    </row>
    <row r="144" spans="31:37" x14ac:dyDescent="0.2">
      <c r="AE144" s="19"/>
      <c r="AF144" s="19"/>
      <c r="AG144" s="19"/>
      <c r="AH144" s="19"/>
      <c r="AI144" s="19"/>
      <c r="AJ144" s="19"/>
      <c r="AK144" s="19"/>
    </row>
    <row r="145" spans="31:37" x14ac:dyDescent="0.2">
      <c r="AE145" s="19"/>
      <c r="AF145" s="19"/>
      <c r="AG145" s="19"/>
      <c r="AH145" s="19"/>
      <c r="AI145" s="19"/>
      <c r="AJ145" s="19"/>
      <c r="AK145" s="19"/>
    </row>
    <row r="146" spans="31:37" x14ac:dyDescent="0.2">
      <c r="AE146" s="19"/>
      <c r="AF146" s="19"/>
      <c r="AG146" s="19"/>
      <c r="AH146" s="19"/>
      <c r="AI146" s="19"/>
      <c r="AJ146" s="19"/>
      <c r="AK146" s="19"/>
    </row>
    <row r="147" spans="31:37" x14ac:dyDescent="0.2">
      <c r="AE147" s="19"/>
      <c r="AF147" s="19"/>
      <c r="AG147" s="19"/>
      <c r="AH147" s="19"/>
      <c r="AI147" s="19"/>
      <c r="AJ147" s="19"/>
      <c r="AK147" s="19"/>
    </row>
    <row r="148" spans="31:37" x14ac:dyDescent="0.2">
      <c r="AE148" s="19"/>
      <c r="AF148" s="19"/>
      <c r="AG148" s="19"/>
      <c r="AH148" s="19"/>
      <c r="AI148" s="19"/>
      <c r="AJ148" s="19"/>
      <c r="AK148" s="19"/>
    </row>
    <row r="149" spans="31:37" x14ac:dyDescent="0.2">
      <c r="AE149" s="19"/>
      <c r="AF149" s="19"/>
      <c r="AG149" s="19"/>
      <c r="AH149" s="19"/>
      <c r="AI149" s="19"/>
      <c r="AJ149" s="19"/>
      <c r="AK149" s="19"/>
    </row>
    <row r="150" spans="31:37" x14ac:dyDescent="0.2">
      <c r="AE150" s="19"/>
      <c r="AF150" s="19"/>
      <c r="AG150" s="19"/>
      <c r="AH150" s="19"/>
      <c r="AI150" s="19"/>
      <c r="AJ150" s="19"/>
      <c r="AK150" s="19"/>
    </row>
    <row r="151" spans="31:37" x14ac:dyDescent="0.2">
      <c r="AE151" s="19"/>
      <c r="AF151" s="19"/>
      <c r="AG151" s="19"/>
      <c r="AH151" s="19"/>
      <c r="AI151" s="19"/>
      <c r="AJ151" s="19"/>
      <c r="AK151" s="19"/>
    </row>
    <row r="152" spans="31:37" x14ac:dyDescent="0.2">
      <c r="AE152" s="19"/>
      <c r="AF152" s="19"/>
      <c r="AG152" s="19"/>
      <c r="AH152" s="19"/>
      <c r="AI152" s="19"/>
      <c r="AJ152" s="19"/>
      <c r="AK152" s="19"/>
    </row>
    <row r="153" spans="31:37" x14ac:dyDescent="0.2">
      <c r="AE153" s="19"/>
      <c r="AF153" s="19"/>
      <c r="AG153" s="19"/>
      <c r="AH153" s="19"/>
      <c r="AI153" s="19"/>
      <c r="AJ153" s="19"/>
      <c r="AK153" s="19"/>
    </row>
    <row r="154" spans="31:37" x14ac:dyDescent="0.2">
      <c r="AE154" s="19"/>
      <c r="AF154" s="19"/>
      <c r="AG154" s="19"/>
      <c r="AH154" s="19"/>
      <c r="AI154" s="19"/>
      <c r="AJ154" s="19"/>
      <c r="AK154" s="19"/>
    </row>
    <row r="155" spans="31:37" x14ac:dyDescent="0.2">
      <c r="AE155" s="19"/>
      <c r="AF155" s="19"/>
      <c r="AG155" s="19"/>
      <c r="AH155" s="19"/>
      <c r="AI155" s="19"/>
      <c r="AJ155" s="19"/>
      <c r="AK155" s="19"/>
    </row>
    <row r="156" spans="31:37" x14ac:dyDescent="0.2">
      <c r="AE156" s="19"/>
      <c r="AF156" s="19"/>
      <c r="AG156" s="19"/>
      <c r="AH156" s="19"/>
      <c r="AI156" s="19"/>
      <c r="AJ156" s="19"/>
      <c r="AK156" s="19"/>
    </row>
  </sheetData>
  <sheetProtection algorithmName="SHA-512" hashValue="yb56b32wHFjCb4dci7BJ7E8ean3cnNO59CwVr/mkkfqw5SO3rMo3uUP7BgQ99xK4e8jaV1dn5qEtO2ZbtDxETQ==" saltValue="xu3kLV1JBoK3rYEwgm+4iA==" spinCount="100000" sheet="1" objects="1" scenarios="1" selectLockedCells="1"/>
  <mergeCells count="228">
    <mergeCell ref="B101:B102"/>
    <mergeCell ref="C101:C102"/>
    <mergeCell ref="D101:D102"/>
    <mergeCell ref="C99:C100"/>
    <mergeCell ref="D99:D100"/>
    <mergeCell ref="B95:B96"/>
    <mergeCell ref="C95:C96"/>
    <mergeCell ref="D95:D96"/>
    <mergeCell ref="B97:B98"/>
    <mergeCell ref="C97:C98"/>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D97:D98"/>
    <mergeCell ref="B99:B100"/>
    <mergeCell ref="B83:B84"/>
    <mergeCell ref="C83:C84"/>
    <mergeCell ref="D83:D84"/>
    <mergeCell ref="B85:B86"/>
    <mergeCell ref="C85:C86"/>
    <mergeCell ref="D85:D86"/>
    <mergeCell ref="B87:B88"/>
    <mergeCell ref="C87:C88"/>
    <mergeCell ref="D87:D88"/>
    <mergeCell ref="B89:B90"/>
    <mergeCell ref="C89:C90"/>
    <mergeCell ref="D89:D9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65:B66"/>
    <mergeCell ref="C65:C66"/>
    <mergeCell ref="D65:D66"/>
    <mergeCell ref="B59:B60"/>
    <mergeCell ref="C59:C60"/>
    <mergeCell ref="D59:D60"/>
    <mergeCell ref="B61:B62"/>
    <mergeCell ref="C61:C62"/>
    <mergeCell ref="D61:D6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29:B30"/>
    <mergeCell ref="C29:C30"/>
    <mergeCell ref="D29:D30"/>
    <mergeCell ref="B35:B36"/>
    <mergeCell ref="C35:C36"/>
    <mergeCell ref="D35:D36"/>
    <mergeCell ref="B31:B32"/>
    <mergeCell ref="C31:C32"/>
    <mergeCell ref="D31:D32"/>
    <mergeCell ref="B33:B34"/>
    <mergeCell ref="C33:C34"/>
    <mergeCell ref="D33:D34"/>
    <mergeCell ref="D23:D24"/>
    <mergeCell ref="C13:C14"/>
    <mergeCell ref="D13:D14"/>
    <mergeCell ref="B17:B18"/>
    <mergeCell ref="C17:C18"/>
    <mergeCell ref="D17:D18"/>
    <mergeCell ref="B19:B20"/>
    <mergeCell ref="C19:C20"/>
    <mergeCell ref="D19:D20"/>
    <mergeCell ref="D15:D16"/>
    <mergeCell ref="C15:C16"/>
    <mergeCell ref="H4:I4"/>
    <mergeCell ref="G12:I12"/>
    <mergeCell ref="G5:I5"/>
    <mergeCell ref="D6:I6"/>
    <mergeCell ref="D5:E5"/>
    <mergeCell ref="G1:I1"/>
    <mergeCell ref="B8:C8"/>
    <mergeCell ref="B1:F1"/>
    <mergeCell ref="D3:E3"/>
    <mergeCell ref="F3:G3"/>
    <mergeCell ref="H3:I3"/>
    <mergeCell ref="G11:I11"/>
    <mergeCell ref="B7:C7"/>
    <mergeCell ref="D7:E7"/>
    <mergeCell ref="B25:B26"/>
    <mergeCell ref="C25:C26"/>
    <mergeCell ref="D25:D26"/>
    <mergeCell ref="B27:B28"/>
    <mergeCell ref="B3:C3"/>
    <mergeCell ref="F15:F16"/>
    <mergeCell ref="F11:F12"/>
    <mergeCell ref="F13:F14"/>
    <mergeCell ref="B15:B16"/>
    <mergeCell ref="F4:G4"/>
    <mergeCell ref="B5:B6"/>
    <mergeCell ref="B4:C4"/>
    <mergeCell ref="D4:E4"/>
    <mergeCell ref="B13:B14"/>
    <mergeCell ref="B11:B12"/>
    <mergeCell ref="C11:C12"/>
    <mergeCell ref="D11:D12"/>
    <mergeCell ref="C27:C28"/>
    <mergeCell ref="D27:D28"/>
    <mergeCell ref="B21:B22"/>
    <mergeCell ref="C21:C22"/>
    <mergeCell ref="D21:D22"/>
    <mergeCell ref="B23:B24"/>
    <mergeCell ref="C23:C24"/>
    <mergeCell ref="F17:F18"/>
    <mergeCell ref="F19:F20"/>
    <mergeCell ref="F21:F22"/>
    <mergeCell ref="F23:F24"/>
    <mergeCell ref="F25:F26"/>
    <mergeCell ref="F27:F28"/>
    <mergeCell ref="F29:F30"/>
    <mergeCell ref="F31:F32"/>
    <mergeCell ref="F33:F34"/>
    <mergeCell ref="F65:F66"/>
    <mergeCell ref="F75:F76"/>
    <mergeCell ref="F93:F94"/>
    <mergeCell ref="F95:F96"/>
    <mergeCell ref="F89:F90"/>
    <mergeCell ref="F91:F92"/>
    <mergeCell ref="F67:F68"/>
    <mergeCell ref="F69:F70"/>
    <mergeCell ref="F35:F36"/>
    <mergeCell ref="F37:F38"/>
    <mergeCell ref="F39:F40"/>
    <mergeCell ref="F41:F42"/>
    <mergeCell ref="F43:F44"/>
    <mergeCell ref="F45:F46"/>
    <mergeCell ref="F47:F48"/>
    <mergeCell ref="F49:F50"/>
    <mergeCell ref="F51:F52"/>
    <mergeCell ref="F99:F100"/>
    <mergeCell ref="F77:F78"/>
    <mergeCell ref="F79:F80"/>
    <mergeCell ref="F81:F82"/>
    <mergeCell ref="F83:F84"/>
    <mergeCell ref="K3:S6"/>
    <mergeCell ref="F113:F114"/>
    <mergeCell ref="F101:F102"/>
    <mergeCell ref="F103:F104"/>
    <mergeCell ref="F105:F106"/>
    <mergeCell ref="F107:F108"/>
    <mergeCell ref="F109:F110"/>
    <mergeCell ref="F111:F112"/>
    <mergeCell ref="F71:F72"/>
    <mergeCell ref="F73:F74"/>
    <mergeCell ref="F85:F86"/>
    <mergeCell ref="F87:F88"/>
    <mergeCell ref="F97:F98"/>
    <mergeCell ref="F53:F54"/>
    <mergeCell ref="F55:F56"/>
    <mergeCell ref="F57:F58"/>
    <mergeCell ref="F59:F60"/>
    <mergeCell ref="F61:F62"/>
    <mergeCell ref="F63:F64"/>
  </mergeCells>
  <phoneticPr fontId="2"/>
  <conditionalFormatting sqref="G12:I12">
    <cfRule type="containsText" dxfId="669" priority="531" operator="containsText" text="未">
      <formula>NOT(ISERROR(SEARCH("未",G12)))</formula>
    </cfRule>
    <cfRule type="containsText" dxfId="668" priority="532" operator="containsText" text="未">
      <formula>NOT(ISERROR(SEARCH("未",G12)))</formula>
    </cfRule>
    <cfRule type="containsText" dxfId="667" priority="533" operator="containsText" text="未">
      <formula>NOT(ISERROR(SEARCH("未",G12)))</formula>
    </cfRule>
  </conditionalFormatting>
  <conditionalFormatting sqref="G12:I12">
    <cfRule type="containsText" dxfId="666" priority="529" operator="containsText" text="未">
      <formula>NOT(ISERROR(SEARCH("未",G12)))</formula>
    </cfRule>
    <cfRule type="containsText" dxfId="665" priority="530" operator="containsText" text="未">
      <formula>NOT(ISERROR(SEARCH("未",G12)))</formula>
    </cfRule>
  </conditionalFormatting>
  <conditionalFormatting sqref="G12:I12">
    <cfRule type="containsText" dxfId="664" priority="527" operator="containsText" text="未入力">
      <formula>NOT(ISERROR(SEARCH("未入力",G12)))</formula>
    </cfRule>
    <cfRule type="containsText" dxfId="663" priority="528" operator="containsText" text="未入力">
      <formula>NOT(ISERROR(SEARCH("未入力",G12)))</formula>
    </cfRule>
  </conditionalFormatting>
  <conditionalFormatting sqref="C15:C16">
    <cfRule type="expression" dxfId="662" priority="524" stopIfTrue="1">
      <formula>NOT(ISERROR(SEARCH("女",$C15)))</formula>
    </cfRule>
    <cfRule type="expression" dxfId="661" priority="525" stopIfTrue="1">
      <formula>NOT(ISERROR(SEARCH("男",$C15)))</formula>
    </cfRule>
  </conditionalFormatting>
  <conditionalFormatting sqref="D15:F15 D16 F16">
    <cfRule type="expression" dxfId="660" priority="520" stopIfTrue="1">
      <formula>NOT(ISERROR(SEARCH("男",$C15)))</formula>
    </cfRule>
    <cfRule type="expression" dxfId="659" priority="521" stopIfTrue="1">
      <formula>NOT(ISERROR(SEARCH("女",$C15)))</formula>
    </cfRule>
  </conditionalFormatting>
  <conditionalFormatting sqref="E16">
    <cfRule type="expression" dxfId="658" priority="517" stopIfTrue="1">
      <formula>AND(E16="",G15&gt;0)</formula>
    </cfRule>
    <cfRule type="expression" dxfId="657" priority="518" stopIfTrue="1">
      <formula>NOT(ISERROR(SEARCH("女",$C15)))</formula>
    </cfRule>
    <cfRule type="expression" dxfId="656" priority="519" stopIfTrue="1">
      <formula>NOT(ISERROR(SEARCH("男",$C15)))</formula>
    </cfRule>
  </conditionalFormatting>
  <conditionalFormatting sqref="E17:F17 F18">
    <cfRule type="expression" dxfId="655" priority="512" stopIfTrue="1">
      <formula>NOT(ISERROR(SEARCH("男",$C17)))</formula>
    </cfRule>
    <cfRule type="expression" dxfId="654" priority="513" stopIfTrue="1">
      <formula>NOT(ISERROR(SEARCH("女",$C17)))</formula>
    </cfRule>
  </conditionalFormatting>
  <conditionalFormatting sqref="E19:F19 E21:F21 E23:F23 E25:F25 E27:F27 E29:F29 E31:F31 E33:F33 E35:F35 E37:F37 E39:F39 E41:F41 E43:F43 E45:F45 E47:F47 E49:F49 E51:F51 E53:F53 E55:F55 E57:F57 E59:F59 E61:F61 E63:F63 E65:F65 E67:F67 E69:F69 E71:F71 E73:F73 E75:F75 E77:F77 E79:F79 E81:F81 E83:F83 E85:F85 E87:F87 E89:F89 E91:F91 E93:F93 E95:F95 E97:F97 E99:F99 E101:F101 E103:F103 E105:F105 E107:F107 E109:F109 E111:F111 E113:F113 F20 F22 F24 F26 F28 F30 F32 F34 F36 F38 F40 F42 F44 F46 F48 F50 F52 F54 F56 F58 F60 F62 F64 F66 F68 F70 F72 F74 F76 F78 F80 F82 F84 F86 F88 F90 F92 F94 F96 F98 F100 F102 F104 F106 F108 F110 F112 F114">
    <cfRule type="expression" dxfId="653" priority="502" stopIfTrue="1">
      <formula>NOT(ISERROR(SEARCH("男",$C19)))</formula>
    </cfRule>
    <cfRule type="expression" dxfId="652" priority="503" stopIfTrue="1">
      <formula>NOT(ISERROR(SEARCH("女",$C19)))</formula>
    </cfRule>
  </conditionalFormatting>
  <conditionalFormatting sqref="E20 E22 E24 E26 E28 E30 E32 E34 E36 E38 E40 E42 E44 E46 E48 E50 E52 E54 E56 E58 E60 E62 E64 E66 E68 E70 E72 E74 E76 E78 E80 E82 E84 E86 E88 E90 E92 E94 E96 E98 E100 E102 E104 E106 E108 E110 E112 E114">
    <cfRule type="expression" dxfId="651" priority="499" stopIfTrue="1">
      <formula>AND(E20="",G19&gt;0)</formula>
    </cfRule>
    <cfRule type="expression" dxfId="650" priority="500" stopIfTrue="1">
      <formula>NOT(ISERROR(SEARCH("女",$C19)))</formula>
    </cfRule>
    <cfRule type="expression" dxfId="649" priority="501" stopIfTrue="1">
      <formula>NOT(ISERROR(SEARCH("男",$C19)))</formula>
    </cfRule>
  </conditionalFormatting>
  <conditionalFormatting sqref="M11:O11">
    <cfRule type="expression" dxfId="648" priority="491" stopIfTrue="1">
      <formula>$G$7="参加制限を超えている種目があります"</formula>
    </cfRule>
  </conditionalFormatting>
  <conditionalFormatting sqref="G7:I7">
    <cfRule type="expression" dxfId="647" priority="490" stopIfTrue="1">
      <formula>$G$7="参加制限を超えている種目があります"</formula>
    </cfRule>
  </conditionalFormatting>
  <conditionalFormatting sqref="H4:I4">
    <cfRule type="expression" dxfId="646" priority="430" stopIfTrue="1">
      <formula>AND(D4&gt;0,D5&gt;0,H4="")</formula>
    </cfRule>
  </conditionalFormatting>
  <conditionalFormatting sqref="E18">
    <cfRule type="expression" dxfId="645" priority="426" stopIfTrue="1">
      <formula>AND(E18="",G17&gt;0)</formula>
    </cfRule>
    <cfRule type="expression" dxfId="644" priority="427" stopIfTrue="1">
      <formula>NOT(ISERROR(SEARCH("女",$C17)))</formula>
    </cfRule>
    <cfRule type="expression" dxfId="643" priority="428" stopIfTrue="1">
      <formula>NOT(ISERROR(SEARCH("男",$C17)))</formula>
    </cfRule>
  </conditionalFormatting>
  <conditionalFormatting sqref="B4:C4">
    <cfRule type="expression" dxfId="642" priority="422" stopIfTrue="1">
      <formula>AND($F$4&gt;1,$B$4="")</formula>
    </cfRule>
  </conditionalFormatting>
  <conditionalFormatting sqref="G15:H15">
    <cfRule type="expression" dxfId="641" priority="396" stopIfTrue="1">
      <formula>NOT(ISERROR(SEARCH("男",$C15)))</formula>
    </cfRule>
    <cfRule type="expression" dxfId="640" priority="397" stopIfTrue="1">
      <formula>NOT(ISERROR(SEARCH("女",$C15)))</formula>
    </cfRule>
  </conditionalFormatting>
  <conditionalFormatting sqref="G16">
    <cfRule type="expression" dxfId="639" priority="393" stopIfTrue="1">
      <formula>AND(G16="",I15&gt;0)</formula>
    </cfRule>
    <cfRule type="expression" dxfId="638" priority="394" stopIfTrue="1">
      <formula>NOT(ISERROR(SEARCH("女",$C15)))</formula>
    </cfRule>
    <cfRule type="expression" dxfId="637" priority="395" stopIfTrue="1">
      <formula>NOT(ISERROR(SEARCH("男",$C15)))</formula>
    </cfRule>
  </conditionalFormatting>
  <conditionalFormatting sqref="Q13">
    <cfRule type="expression" dxfId="636" priority="351" stopIfTrue="1">
      <formula>Q13&gt;#REF!-0</formula>
    </cfRule>
  </conditionalFormatting>
  <conditionalFormatting sqref="B15:B114">
    <cfRule type="expression" dxfId="635" priority="1142" stopIfTrue="1">
      <formula>AK15=1</formula>
    </cfRule>
  </conditionalFormatting>
  <conditionalFormatting sqref="J15">
    <cfRule type="cellIs" dxfId="634" priority="287" stopIfTrue="1" operator="notEqual">
      <formula>1</formula>
    </cfRule>
  </conditionalFormatting>
  <conditionalFormatting sqref="H16">
    <cfRule type="expression" dxfId="633" priority="285" stopIfTrue="1">
      <formula>NOT(ISERROR(SEARCH("女",C15)))</formula>
    </cfRule>
    <cfRule type="expression" dxfId="632" priority="286" stopIfTrue="1">
      <formula>NOT(ISERROR(SEARCH("男",C15)))</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dxfId="631" priority="284" stopIfTrue="1" operator="notEqual">
      <formula>1</formula>
    </cfRule>
  </conditionalFormatting>
  <conditionalFormatting sqref="D15:D16">
    <cfRule type="expression" dxfId="630" priority="33" stopIfTrue="1">
      <formula>NOT(ISERROR(SEARCH("一般",$B$4)))</formula>
    </cfRule>
  </conditionalFormatting>
  <conditionalFormatting sqref="D17:D114">
    <cfRule type="expression" dxfId="629" priority="15" stopIfTrue="1">
      <formula>NOT(ISERROR(SEARCH("男",$C17)))</formula>
    </cfRule>
    <cfRule type="expression" dxfId="628" priority="16" stopIfTrue="1">
      <formula>NOT(ISERROR(SEARCH("女",$C17)))</formula>
    </cfRule>
  </conditionalFormatting>
  <conditionalFormatting sqref="D17:D114">
    <cfRule type="expression" dxfId="627" priority="14" stopIfTrue="1">
      <formula>NOT(ISERROR(SEARCH("一般",$B$4)))</formula>
    </cfRule>
  </conditionalFormatting>
  <conditionalFormatting sqref="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cfRule type="expression" dxfId="626" priority="8" stopIfTrue="1">
      <formula>NOT(ISERROR(SEARCH("男",$C17)))</formula>
    </cfRule>
    <cfRule type="expression" dxfId="625" priority="9" stopIfTrue="1">
      <formula>NOT(ISERROR(SEARCH("女",$C17)))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624" priority="5" stopIfTrue="1">
      <formula>AND(G18="",I17&gt;0)</formula>
    </cfRule>
    <cfRule type="expression" dxfId="623" priority="6" stopIfTrue="1">
      <formula>NOT(ISERROR(SEARCH("女",$C17)))</formula>
    </cfRule>
    <cfRule type="expression" dxfId="622" priority="7"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621" priority="3" stopIfTrue="1">
      <formula>NOT(ISERROR(SEARCH("女",C17)))</formula>
    </cfRule>
    <cfRule type="expression" dxfId="620" priority="4" stopIfTrue="1">
      <formula>NOT(ISERROR(SEARCH("男",C17)))</formula>
    </cfRule>
  </conditionalFormatting>
  <conditionalFormatting sqref="C17:C114">
    <cfRule type="expression" dxfId="619" priority="1" stopIfTrue="1">
      <formula>NOT(ISERROR(SEARCH("女",$C17)))</formula>
    </cfRule>
    <cfRule type="expression" dxfId="618" priority="2" stopIfTrue="1">
      <formula>NOT(ISERROR(SEARCH("男",$C17)))</formula>
    </cfRule>
  </conditionalFormatting>
  <dataValidations count="14">
    <dataValidation type="list" allowBlank="1" showInputMessage="1" showErrorMessage="1" sqref="G13"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H4:I4 E16 E18 E20 E22 E24 E26 E28 E30 E32 E34 E36 E38 E40 E42 E44 E46 E48 E50 E52 E54 E56 E58 E60 E62 E64 E66 E68 E70 E72 E74 E76 E78 E80 E82 E84 E86 E88 E90 E92 E94 E96 E98 E100 E102 E104 E106 E108 E110 E112 E114 G16 G18 G20 G22 G24 G26 G28 G30 G32 G34 G36 G38 G40 G42 G44 G46 G48 G50 G52 G54 G56 G58 G60 G62 G64 G66 G68 G70 G72 G74 G76 G78 G80 G82 G84 G86 G88 G90 G92 G94 G96 G98 G100 G102 G104 G106 G108 G110 G112 G114" xr:uid="{00000000-0002-0000-0100-000002000000}"/>
    <dataValidation type="whole" allowBlank="1" showInputMessage="1" showErrorMessage="1" sqref="G14" xr:uid="{00000000-0002-0000-0100-000003000000}">
      <formula1>100</formula1>
      <formula2>999999</formula2>
    </dataValidation>
    <dataValidation type="list" allowBlank="1" showInputMessage="1" showErrorMessage="1" sqref="C13:C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imeMode="hiragana" allowBlank="1" showInputMessage="1" showErrorMessage="1" sqref="E15 E17 E19 E21 E23 E25 E27 E29 E31 E33 E35 E37 E39 E41 E43 E45 E47 E49 E51 E53 E55 E57 E59 E61 E63 E65 E67 E69 E71 E73 E75 E77 E79 E81 E83 E85 E87 E89 E91 E93 E95 E97 E99 E101 E103 E105 E107 E109 E111 E113" xr:uid="{00000000-0002-0000-0100-000007000000}"/>
    <dataValidation type="list" allowBlank="1" showInputMessage="1" showErrorMessage="1" sqref="F15:F114" xr:uid="{00000000-0002-0000-0100-000008000000}">
      <formula1>$V$21:$V$26</formula1>
    </dataValidation>
    <dataValidation type="list" allowBlank="1" showInputMessage="1" showErrorMessage="1" sqref="B4:C4" xr:uid="{00000000-0002-0000-0100-000009000000}">
      <formula1>$U$21:$U$24</formula1>
    </dataValidation>
    <dataValidation imeMode="disabled" allowBlank="1" showInputMessage="1" showErrorMessage="1" sqref="H16 H18 H20 H22 H24 H26 H28 H30 H32 H34 H36 H38 H40 H42 H44 H46 H48 H50 H52 H54 H56 H58 H60 H62 H64 H66 H68 H70 H72 H74 H76 H78 H80 H82 H84 H86 H88 H90 H92 H94 H96 H98 H100 H102 H104 H106 H108 H110 H112 H114" xr:uid="{00000000-0002-0000-0100-00000A000000}"/>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xr:uid="{00000000-0002-0000-0100-00000B000000}">
      <formula1>IF(C15="男子",一･高男子,IF(C15="女子",一･高女子,IF(C15="中学男子",中学男子,IF(C15="中学女子",中学女子,IF(OR(C15="小学男子",C15="小学女子"),小男4_6年,IF(COUNTIF(C15,"*小学*"),小男4_6年,IF(COUNTIF(C15,"*年*"),"")))))))</formula1>
    </dataValidation>
    <dataValidation type="list" allowBlank="1" showInputMessage="1" showErrorMessage="1" sqref="H15 H17 H19 H21 H23 H25 H27 H29 H31 H33 H35 H37 H39 H41 H43 H45 H47 H49 H51 H53 H55 H57 H59 H61 H63 H65 H67 H69 H71 H73 H75 H77 H79 H81 H83 H85 H87 H89 H91 H93 H95 H97 H99 H101 H103 H105 H107 H109 H111 H113" xr:uid="{00000000-0002-0000-0100-00000C000000}">
      <formula1>IF(C15="男子",一･高男子,IF(C15="女子",一･高女子,IF(C15="中学男子",中学男子,IF(C15="中学女子",中学女子,IF(OR(C15="小学男子",C15="小学女子"),小男4_6年,IF(COUNTIF(C15,"*小学*"),小男4_6年,IF(COUNTIF(C15,"*年*"),"")))))))</formula1>
    </dataValidation>
    <dataValidation type="list" allowBlank="1" showInputMessage="1" showErrorMessage="1" sqref="C15:C114" xr:uid="{00000000-0002-0000-0100-00000D000000}">
      <formula1>IF($B$4="小学",$AB$20:$AC$20,IF($B$4="中学",$Z$20:$AA$20,$X$20:$Y$20))</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A1:AH70"/>
  <sheetViews>
    <sheetView showGridLines="0" tabSelected="1" zoomScale="90" zoomScaleNormal="90" zoomScaleSheetLayoutView="80" workbookViewId="0">
      <selection activeCell="B11" sqref="B11"/>
    </sheetView>
  </sheetViews>
  <sheetFormatPr defaultColWidth="8.88671875" defaultRowHeight="15" x14ac:dyDescent="0.2"/>
  <cols>
    <col min="1" max="1" width="2.109375" style="2" customWidth="1"/>
    <col min="2" max="2" width="12.109375" style="2" customWidth="1"/>
    <col min="3" max="3" width="16.5546875" style="2" customWidth="1"/>
    <col min="4" max="4" width="7" style="18" customWidth="1"/>
    <col min="5" max="5" width="16.88671875" style="2" customWidth="1"/>
    <col min="6" max="6" width="7" style="18" customWidth="1"/>
    <col min="7" max="7" width="16.88671875" style="2" customWidth="1"/>
    <col min="8" max="8" width="7" style="18" customWidth="1"/>
    <col min="9" max="9" width="16.88671875" style="2" customWidth="1"/>
    <col min="10" max="10" width="1.5546875" style="2" customWidth="1"/>
    <col min="11" max="16" width="10.5546875" style="2" customWidth="1"/>
    <col min="17" max="17" width="12.44140625" style="2" hidden="1" customWidth="1"/>
    <col min="18" max="19" width="10.109375" style="2" hidden="1" customWidth="1"/>
    <col min="20" max="20" width="9.21875" style="2" hidden="1" customWidth="1"/>
    <col min="21" max="22" width="13.5546875" style="2" hidden="1" customWidth="1"/>
    <col min="23" max="28" width="12.44140625" style="2" hidden="1" customWidth="1"/>
    <col min="29" max="29" width="8.88671875" style="2" hidden="1" customWidth="1"/>
    <col min="30" max="30" width="21.44140625" style="10" hidden="1" customWidth="1"/>
    <col min="31" max="31" width="21.44140625" style="2" hidden="1" customWidth="1"/>
    <col min="32" max="32" width="2.77734375" style="10" hidden="1" customWidth="1"/>
    <col min="33" max="33" width="15.77734375" style="19" hidden="1" customWidth="1"/>
    <col min="34" max="34" width="8.5546875" style="6" hidden="1" customWidth="1"/>
    <col min="35" max="16384" width="8.88671875" style="2"/>
  </cols>
  <sheetData>
    <row r="1" spans="1:32" ht="25.5" customHeight="1" thickBot="1" x14ac:dyDescent="0.25">
      <c r="B1" s="256" t="str">
        <f>個人種目申込一覧表!B1</f>
        <v>第57回⼤北陸上競技選⼿権⼤会</v>
      </c>
      <c r="C1" s="256"/>
      <c r="D1" s="256"/>
      <c r="E1" s="256"/>
      <c r="F1" s="256"/>
      <c r="G1" s="18"/>
      <c r="H1" s="153" t="s">
        <v>169</v>
      </c>
      <c r="I1" s="153"/>
      <c r="U1" s="18" t="s">
        <v>51</v>
      </c>
      <c r="V1" s="18">
        <v>700</v>
      </c>
    </row>
    <row r="2" spans="1:32" ht="8.25" customHeight="1" thickTop="1" x14ac:dyDescent="0.2">
      <c r="B2" s="18"/>
      <c r="C2" s="18"/>
      <c r="G2" s="18"/>
      <c r="I2" s="18"/>
      <c r="K2" s="181" t="s">
        <v>145</v>
      </c>
      <c r="L2" s="182"/>
      <c r="M2" s="182"/>
      <c r="N2" s="182"/>
      <c r="O2" s="182"/>
      <c r="P2" s="183"/>
      <c r="U2" s="18" t="s">
        <v>47</v>
      </c>
      <c r="V2" s="18">
        <v>700</v>
      </c>
    </row>
    <row r="3" spans="1:32" ht="25.5" customHeight="1" x14ac:dyDescent="0.2">
      <c r="C3" s="20" t="s">
        <v>23</v>
      </c>
      <c r="K3" s="184"/>
      <c r="L3" s="185"/>
      <c r="M3" s="185"/>
      <c r="N3" s="185"/>
      <c r="O3" s="185"/>
      <c r="P3" s="186"/>
      <c r="U3" s="18" t="s">
        <v>48</v>
      </c>
      <c r="V3" s="18">
        <v>700</v>
      </c>
    </row>
    <row r="4" spans="1:32" ht="6" customHeight="1" thickBot="1" x14ac:dyDescent="0.25">
      <c r="K4" s="184"/>
      <c r="L4" s="185"/>
      <c r="M4" s="185"/>
      <c r="N4" s="185"/>
      <c r="O4" s="185"/>
      <c r="P4" s="186"/>
      <c r="U4" s="18" t="s">
        <v>64</v>
      </c>
      <c r="V4" s="18">
        <v>700</v>
      </c>
    </row>
    <row r="5" spans="1:32" ht="27" customHeight="1" x14ac:dyDescent="0.2">
      <c r="C5" s="21" t="s">
        <v>15</v>
      </c>
      <c r="D5" s="22"/>
      <c r="E5" s="21" t="s">
        <v>143</v>
      </c>
      <c r="G5" s="21" t="s">
        <v>18</v>
      </c>
      <c r="I5" s="21" t="s">
        <v>16</v>
      </c>
      <c r="K5" s="184"/>
      <c r="L5" s="185"/>
      <c r="M5" s="185"/>
      <c r="N5" s="185"/>
      <c r="O5" s="185"/>
      <c r="P5" s="186"/>
      <c r="S5" s="18" t="s">
        <v>123</v>
      </c>
      <c r="T5" s="18" t="s">
        <v>124</v>
      </c>
      <c r="U5" s="18" t="s">
        <v>146</v>
      </c>
      <c r="V5" s="18" t="s">
        <v>147</v>
      </c>
      <c r="W5" s="18" t="s">
        <v>148</v>
      </c>
      <c r="X5" s="18" t="s">
        <v>149</v>
      </c>
      <c r="Y5" s="18" t="s">
        <v>129</v>
      </c>
      <c r="Z5" s="18" t="s">
        <v>130</v>
      </c>
      <c r="AA5" s="18" t="s">
        <v>131</v>
      </c>
      <c r="AB5" s="18" t="s">
        <v>132</v>
      </c>
      <c r="AC5" s="18" t="s">
        <v>137</v>
      </c>
    </row>
    <row r="6" spans="1:32" ht="27" customHeight="1" thickBot="1" x14ac:dyDescent="0.25">
      <c r="C6" s="23">
        <f>COUNTA(E10,E15,E20,E25,E30,E35,E40,E45,E50,E55,E60,E65)</f>
        <v>0</v>
      </c>
      <c r="D6" s="22"/>
      <c r="E6" s="24">
        <f>AF8</f>
        <v>0</v>
      </c>
      <c r="G6" s="25" t="str">
        <f>IF(個人種目申込一覧表!B4="","",VLOOKUP(個人種目申込一覧表!B4,U1:V4,2,FALSE))</f>
        <v/>
      </c>
      <c r="I6" s="26" t="str">
        <f>IF(G6="","",G6*E6)</f>
        <v/>
      </c>
      <c r="K6" s="184"/>
      <c r="L6" s="185"/>
      <c r="M6" s="185"/>
      <c r="N6" s="185"/>
      <c r="O6" s="185"/>
      <c r="P6" s="186"/>
      <c r="S6" s="2">
        <v>1</v>
      </c>
      <c r="T6" s="2">
        <v>2</v>
      </c>
      <c r="U6" s="2">
        <v>3</v>
      </c>
      <c r="V6" s="2">
        <v>4</v>
      </c>
      <c r="W6" s="2">
        <v>5</v>
      </c>
      <c r="X6" s="2">
        <v>6</v>
      </c>
    </row>
    <row r="7" spans="1:32" ht="6" customHeight="1" thickBot="1" x14ac:dyDescent="0.25">
      <c r="K7" s="187"/>
      <c r="L7" s="188"/>
      <c r="M7" s="188"/>
      <c r="N7" s="188"/>
      <c r="O7" s="188"/>
      <c r="P7" s="189"/>
    </row>
    <row r="8" spans="1:32" ht="36" customHeight="1" thickBot="1" x14ac:dyDescent="0.25">
      <c r="D8" s="175" t="s">
        <v>206</v>
      </c>
      <c r="E8" s="27" t="s">
        <v>14</v>
      </c>
      <c r="F8" s="176" t="s">
        <v>206</v>
      </c>
      <c r="G8" s="27" t="s">
        <v>14</v>
      </c>
      <c r="H8" s="176" t="s">
        <v>206</v>
      </c>
      <c r="I8" s="28" t="s">
        <v>14</v>
      </c>
      <c r="K8" s="29"/>
      <c r="L8" s="29"/>
      <c r="M8" s="29"/>
      <c r="N8" s="29"/>
      <c r="O8" s="29"/>
      <c r="S8" s="2" t="s">
        <v>141</v>
      </c>
      <c r="T8" s="2" t="s">
        <v>142</v>
      </c>
      <c r="U8" s="2" t="s">
        <v>135</v>
      </c>
      <c r="V8" s="2" t="s">
        <v>136</v>
      </c>
      <c r="W8" s="2" t="s">
        <v>140</v>
      </c>
      <c r="AD8" s="10" t="s">
        <v>138</v>
      </c>
      <c r="AE8" s="2" t="s">
        <v>139</v>
      </c>
      <c r="AF8" s="10">
        <f>SUM(AF10:AF59)</f>
        <v>0</v>
      </c>
    </row>
    <row r="9" spans="1:32" ht="6" customHeight="1" thickBot="1" x14ac:dyDescent="0.25">
      <c r="A9" s="30"/>
      <c r="B9" s="31"/>
      <c r="C9" s="31"/>
      <c r="D9" s="32"/>
      <c r="E9" s="30"/>
      <c r="F9" s="32"/>
      <c r="G9" s="30"/>
      <c r="H9" s="32"/>
      <c r="I9" s="30"/>
      <c r="J9" s="30"/>
    </row>
    <row r="10" spans="1:32" ht="27" customHeight="1" x14ac:dyDescent="0.2">
      <c r="B10" s="33" t="s">
        <v>20</v>
      </c>
      <c r="C10" s="34" t="s">
        <v>21</v>
      </c>
      <c r="D10" s="35"/>
      <c r="E10" s="36"/>
      <c r="F10" s="37"/>
      <c r="G10" s="36"/>
      <c r="H10" s="37"/>
      <c r="I10" s="38"/>
      <c r="K10" s="13"/>
      <c r="L10" s="16"/>
      <c r="M10" s="13"/>
      <c r="N10" s="16"/>
      <c r="O10" s="13"/>
      <c r="P10" s="16"/>
      <c r="Q10" s="2">
        <f>COUNTA(E10,G10,I10,E12,G12,I12)</f>
        <v>0</v>
      </c>
      <c r="AD10" s="39" t="str">
        <f>IF(E10="","",D10&amp;E10)</f>
        <v/>
      </c>
      <c r="AE10" s="40" t="str">
        <f>IF(ISERROR(VLOOKUP(AD10,個人種目申込一覧表!AH:AH,1,FALSE)),"",VLOOKUP(AD10,個人種目申込一覧表!AH:AH,1,FALSE))</f>
        <v/>
      </c>
      <c r="AF10" s="41">
        <f>IF(AD10=AE10,0,1)</f>
        <v>0</v>
      </c>
    </row>
    <row r="11" spans="1:32" ht="27" customHeight="1" thickBot="1" x14ac:dyDescent="0.25">
      <c r="B11" s="42"/>
      <c r="C11" s="43" t="s">
        <v>158</v>
      </c>
      <c r="D11" s="44"/>
      <c r="E11" s="45"/>
      <c r="F11" s="46"/>
      <c r="G11" s="45"/>
      <c r="H11" s="46"/>
      <c r="I11" s="47"/>
      <c r="K11" s="48"/>
      <c r="L11" s="48"/>
      <c r="M11" s="48"/>
      <c r="N11" s="48"/>
      <c r="O11" s="48"/>
      <c r="P11" s="16"/>
      <c r="R11" s="2" t="str">
        <f>IF(B11="","",B11&amp;C11&amp;B13)</f>
        <v/>
      </c>
      <c r="S11" s="2">
        <f>IF(R11="",1,R11)</f>
        <v>1</v>
      </c>
      <c r="AD11" s="39" t="str">
        <f>IF(G10="","",F10&amp;G10)</f>
        <v/>
      </c>
      <c r="AE11" s="40" t="str">
        <f>IF(ISERROR(VLOOKUP(AD11,個人種目申込一覧表!AH:AH,1,FALSE)),"",VLOOKUP(AD11,個人種目申込一覧表!AH:AH,1,FALSE))</f>
        <v/>
      </c>
      <c r="AF11" s="41">
        <f>IF(AD11=AE11,0,1)</f>
        <v>0</v>
      </c>
    </row>
    <row r="12" spans="1:32" ht="27" customHeight="1" x14ac:dyDescent="0.2">
      <c r="B12" s="49" t="s">
        <v>22</v>
      </c>
      <c r="C12" s="50" t="s">
        <v>19</v>
      </c>
      <c r="D12" s="51"/>
      <c r="E12" s="52"/>
      <c r="F12" s="53"/>
      <c r="G12" s="52"/>
      <c r="H12" s="53"/>
      <c r="I12" s="54"/>
      <c r="K12" s="13"/>
      <c r="L12" s="16"/>
      <c r="M12" s="13"/>
      <c r="N12" s="16"/>
      <c r="O12" s="13"/>
      <c r="P12" s="16"/>
      <c r="AD12" s="39" t="str">
        <f>IF(I10="","",H10&amp;I10)</f>
        <v/>
      </c>
      <c r="AE12" s="40" t="str">
        <f>IF(ISERROR(VLOOKUP(AD12,個人種目申込一覧表!AH:AH,1,FALSE)),"",VLOOKUP(AD12,個人種目申込一覧表!AH:AH,1,FALSE))</f>
        <v/>
      </c>
      <c r="AF12" s="41">
        <f t="shared" ref="AF12:AF39" si="0">IF(AD12=AE12,0,1)</f>
        <v>0</v>
      </c>
    </row>
    <row r="13" spans="1:32" ht="27" customHeight="1" thickBot="1" x14ac:dyDescent="0.25">
      <c r="B13" s="55"/>
      <c r="C13" s="56"/>
      <c r="D13" s="57"/>
      <c r="E13" s="58"/>
      <c r="F13" s="59"/>
      <c r="G13" s="58"/>
      <c r="H13" s="59"/>
      <c r="I13" s="60"/>
      <c r="K13" s="48"/>
      <c r="L13" s="48"/>
      <c r="M13" s="48"/>
      <c r="N13" s="48"/>
      <c r="O13" s="48"/>
      <c r="P13" s="16"/>
      <c r="X13" s="18"/>
      <c r="Y13" s="18"/>
      <c r="Z13" s="18"/>
      <c r="AA13" s="18"/>
      <c r="AB13" s="18"/>
      <c r="AD13" s="39" t="str">
        <f>IF(E12="","",D12&amp;E12)</f>
        <v/>
      </c>
      <c r="AE13" s="40" t="str">
        <f>IF(ISERROR(VLOOKUP(AD13,個人種目申込一覧表!AH:AH,1,FALSE)),"",VLOOKUP(AD13,個人種目申込一覧表!AH:AH,1,FALSE))</f>
        <v/>
      </c>
      <c r="AF13" s="41">
        <f t="shared" si="0"/>
        <v>0</v>
      </c>
    </row>
    <row r="14" spans="1:32" ht="6" customHeight="1" thickBot="1" x14ac:dyDescent="0.25">
      <c r="B14" s="6"/>
      <c r="C14" s="6"/>
      <c r="D14" s="61"/>
      <c r="E14" s="6"/>
      <c r="K14" s="16"/>
      <c r="L14" s="16"/>
      <c r="M14" s="16"/>
      <c r="N14" s="16"/>
      <c r="O14" s="16"/>
      <c r="P14" s="16"/>
      <c r="AD14" s="39" t="str">
        <f>IF(G12="","",F12&amp;G12)</f>
        <v/>
      </c>
      <c r="AE14" s="40" t="str">
        <f>IF(ISERROR(VLOOKUP(AD14,個人種目申込一覧表!AH:AH,1,FALSE)),"",VLOOKUP(AD14,個人種目申込一覧表!AH:AH,1,FALSE))</f>
        <v/>
      </c>
      <c r="AF14" s="41">
        <f t="shared" si="0"/>
        <v>0</v>
      </c>
    </row>
    <row r="15" spans="1:32" ht="27" customHeight="1" x14ac:dyDescent="0.2">
      <c r="B15" s="33" t="s">
        <v>20</v>
      </c>
      <c r="C15" s="34" t="s">
        <v>21</v>
      </c>
      <c r="D15" s="35"/>
      <c r="E15" s="62"/>
      <c r="F15" s="63"/>
      <c r="G15" s="62"/>
      <c r="H15" s="63"/>
      <c r="I15" s="64"/>
      <c r="K15" s="13"/>
      <c r="L15" s="16"/>
      <c r="M15" s="13"/>
      <c r="N15" s="16"/>
      <c r="O15" s="13"/>
      <c r="P15" s="16"/>
      <c r="Q15" s="2">
        <f>COUNTA(E15,G15,I15,E17,G17,I17)</f>
        <v>0</v>
      </c>
      <c r="AD15" s="39" t="str">
        <f>IF(I12="","",H12&amp;I12)</f>
        <v/>
      </c>
      <c r="AE15" s="40" t="str">
        <f>IF(ISERROR(VLOOKUP(AD15,個人種目申込一覧表!AH:AH,1,FALSE)),"",VLOOKUP(AD15,個人種目申込一覧表!AH:AH,1,FALSE))</f>
        <v/>
      </c>
      <c r="AF15" s="41">
        <f t="shared" si="0"/>
        <v>0</v>
      </c>
    </row>
    <row r="16" spans="1:32" ht="27" customHeight="1" thickBot="1" x14ac:dyDescent="0.25">
      <c r="B16" s="42"/>
      <c r="C16" s="43" t="s">
        <v>158</v>
      </c>
      <c r="D16" s="44"/>
      <c r="E16" s="65"/>
      <c r="F16" s="66"/>
      <c r="G16" s="65"/>
      <c r="H16" s="66"/>
      <c r="I16" s="67"/>
      <c r="K16" s="48"/>
      <c r="L16" s="48"/>
      <c r="M16" s="48"/>
      <c r="N16" s="48"/>
      <c r="O16" s="48"/>
      <c r="P16" s="16"/>
      <c r="R16" s="2" t="str">
        <f>IF(B16="","",B16&amp;C16&amp;B18)</f>
        <v/>
      </c>
      <c r="S16" s="2">
        <f>IF(R16="",0,R16)</f>
        <v>0</v>
      </c>
      <c r="T16" s="2">
        <f>IF(ISERROR(VLOOKUP(S16,$R$11:R15,1,FALSE)),1,VLOOKUP(S16,$R$11:R15,1,FALSE))</f>
        <v>1</v>
      </c>
      <c r="U16" s="2" t="str">
        <f>IF(S16=T16,1,"")</f>
        <v/>
      </c>
      <c r="V16" s="2" t="str">
        <f>IF(B18="","",IF(U16=1,B18,""))</f>
        <v/>
      </c>
      <c r="AD16" s="39" t="str">
        <f>IF(E15="","",D15&amp;E15)</f>
        <v/>
      </c>
      <c r="AE16" s="40" t="str">
        <f>IF(ISERROR(VLOOKUP(AD16,個人種目申込一覧表!AH:AH,1,FALSE)),"",VLOOKUP(AD16,個人種目申込一覧表!AH:AH,1,FALSE))</f>
        <v/>
      </c>
      <c r="AF16" s="41">
        <f t="shared" si="0"/>
        <v>0</v>
      </c>
    </row>
    <row r="17" spans="2:32" ht="27" customHeight="1" x14ac:dyDescent="0.2">
      <c r="B17" s="49" t="s">
        <v>22</v>
      </c>
      <c r="C17" s="50" t="s">
        <v>19</v>
      </c>
      <c r="D17" s="68"/>
      <c r="E17" s="69"/>
      <c r="F17" s="70"/>
      <c r="G17" s="69"/>
      <c r="H17" s="70"/>
      <c r="I17" s="71"/>
      <c r="K17" s="13"/>
      <c r="L17" s="16"/>
      <c r="M17" s="13"/>
      <c r="N17" s="16"/>
      <c r="O17" s="13"/>
      <c r="P17" s="16"/>
      <c r="AD17" s="39" t="str">
        <f>IF(G15="","",F15&amp;G15)</f>
        <v/>
      </c>
      <c r="AE17" s="40" t="str">
        <f>IF(ISERROR(VLOOKUP(AD17,個人種目申込一覧表!AH:AH,1,FALSE)),"",VLOOKUP(AD17,個人種目申込一覧表!AH:AH,1,FALSE))</f>
        <v/>
      </c>
      <c r="AF17" s="41">
        <f t="shared" si="0"/>
        <v>0</v>
      </c>
    </row>
    <row r="18" spans="2:32" ht="27" customHeight="1" thickBot="1" x14ac:dyDescent="0.25">
      <c r="B18" s="55"/>
      <c r="C18" s="56"/>
      <c r="D18" s="57"/>
      <c r="E18" s="72"/>
      <c r="F18" s="73"/>
      <c r="G18" s="72"/>
      <c r="H18" s="73"/>
      <c r="I18" s="74"/>
      <c r="K18" s="255" t="str">
        <f>IF(AND(U16=1,V16=""),"チーム枝記号がついていません",IF(U16=1,"チーム枝記号"&amp;V16&amp;"が重複しています",""))</f>
        <v/>
      </c>
      <c r="L18" s="255"/>
      <c r="M18" s="255"/>
      <c r="N18" s="255"/>
      <c r="O18" s="255"/>
      <c r="P18" s="255"/>
      <c r="AD18" s="39" t="str">
        <f>IF(I15="","",H15&amp;I15)</f>
        <v/>
      </c>
      <c r="AE18" s="40" t="str">
        <f>IF(ISERROR(VLOOKUP(AD18,個人種目申込一覧表!AH:AH,1,FALSE)),"",VLOOKUP(AD18,個人種目申込一覧表!AH:AH,1,FALSE))</f>
        <v/>
      </c>
      <c r="AF18" s="41">
        <f t="shared" si="0"/>
        <v>0</v>
      </c>
    </row>
    <row r="19" spans="2:32" ht="6" customHeight="1" thickBot="1" x14ac:dyDescent="0.25">
      <c r="B19" s="6"/>
      <c r="C19" s="6"/>
      <c r="D19" s="61"/>
      <c r="E19" s="6"/>
      <c r="K19" s="16"/>
      <c r="L19" s="16"/>
      <c r="M19" s="16"/>
      <c r="N19" s="16"/>
      <c r="O19" s="16"/>
      <c r="P19" s="16"/>
      <c r="AD19" s="39" t="str">
        <f>IF(E17="","",D17&amp;E17)</f>
        <v/>
      </c>
      <c r="AE19" s="40" t="str">
        <f>IF(ISERROR(VLOOKUP(AD19,個人種目申込一覧表!AH:AH,1,FALSE)),"",VLOOKUP(AD19,個人種目申込一覧表!AH:AH,1,FALSE))</f>
        <v/>
      </c>
      <c r="AF19" s="41">
        <f t="shared" si="0"/>
        <v>0</v>
      </c>
    </row>
    <row r="20" spans="2:32" ht="27" customHeight="1" x14ac:dyDescent="0.2">
      <c r="B20" s="33" t="s">
        <v>20</v>
      </c>
      <c r="C20" s="34" t="s">
        <v>21</v>
      </c>
      <c r="D20" s="35"/>
      <c r="E20" s="62"/>
      <c r="F20" s="63"/>
      <c r="G20" s="62"/>
      <c r="H20" s="63"/>
      <c r="I20" s="64"/>
      <c r="K20" s="13"/>
      <c r="L20" s="16"/>
      <c r="M20" s="13"/>
      <c r="N20" s="16"/>
      <c r="O20" s="13"/>
      <c r="P20" s="16"/>
      <c r="Q20" s="2">
        <f>COUNTA(E20,G20,I20,E22,G22,I22)</f>
        <v>0</v>
      </c>
      <c r="AD20" s="39" t="str">
        <f>IF(G17="","",F17&amp;G17)</f>
        <v/>
      </c>
      <c r="AE20" s="40" t="str">
        <f>IF(ISERROR(VLOOKUP(AD20,個人種目申込一覧表!AH:AH,1,FALSE)),"",VLOOKUP(AD20,個人種目申込一覧表!AH:AH,1,FALSE))</f>
        <v/>
      </c>
      <c r="AF20" s="41">
        <f t="shared" si="0"/>
        <v>0</v>
      </c>
    </row>
    <row r="21" spans="2:32" ht="27" customHeight="1" thickBot="1" x14ac:dyDescent="0.25">
      <c r="B21" s="42"/>
      <c r="C21" s="43" t="s">
        <v>158</v>
      </c>
      <c r="D21" s="44"/>
      <c r="E21" s="65"/>
      <c r="F21" s="66"/>
      <c r="G21" s="65"/>
      <c r="H21" s="66"/>
      <c r="I21" s="67"/>
      <c r="K21" s="48"/>
      <c r="L21" s="48"/>
      <c r="M21" s="48"/>
      <c r="N21" s="48"/>
      <c r="O21" s="48"/>
      <c r="P21" s="16"/>
      <c r="R21" s="2" t="str">
        <f>IF(B21="","",B21&amp;C21&amp;B23)</f>
        <v/>
      </c>
      <c r="S21" s="2">
        <f>IF(R21="",0,R21)</f>
        <v>0</v>
      </c>
      <c r="T21" s="2">
        <f>IF(ISERROR(VLOOKUP(S21,$R$11:R20,1,FALSE)),1,VLOOKUP(S21,$R$11:R20,1,FALSE))</f>
        <v>1</v>
      </c>
      <c r="U21" s="2" t="str">
        <f>IF(S21=T21,1,"")</f>
        <v/>
      </c>
      <c r="V21" s="2" t="str">
        <f>IF(B23="","",IF(U21=1,B23,""))</f>
        <v/>
      </c>
      <c r="AD21" s="39" t="str">
        <f>IF(I17="","",H17&amp;I17)</f>
        <v/>
      </c>
      <c r="AE21" s="40" t="str">
        <f>IF(ISERROR(VLOOKUP(AD21,個人種目申込一覧表!AH:AH,1,FALSE)),"",VLOOKUP(AD21,個人種目申込一覧表!AH:AH,1,FALSE))</f>
        <v/>
      </c>
      <c r="AF21" s="41">
        <f t="shared" si="0"/>
        <v>0</v>
      </c>
    </row>
    <row r="22" spans="2:32" ht="27" customHeight="1" x14ac:dyDescent="0.2">
      <c r="B22" s="49" t="s">
        <v>22</v>
      </c>
      <c r="C22" s="50" t="s">
        <v>19</v>
      </c>
      <c r="D22" s="68"/>
      <c r="E22" s="69"/>
      <c r="F22" s="70"/>
      <c r="G22" s="69"/>
      <c r="H22" s="70"/>
      <c r="I22" s="71"/>
      <c r="K22" s="13"/>
      <c r="L22" s="16"/>
      <c r="M22" s="13"/>
      <c r="N22" s="16"/>
      <c r="O22" s="13"/>
      <c r="P22" s="16"/>
      <c r="AD22" s="39" t="str">
        <f>IF(E20="","",D20&amp;E20)</f>
        <v/>
      </c>
      <c r="AE22" s="40" t="str">
        <f>IF(ISERROR(VLOOKUP(AD22,個人種目申込一覧表!AH:AH,1,FALSE)),"",VLOOKUP(AD22,個人種目申込一覧表!AH:AH,1,FALSE))</f>
        <v/>
      </c>
      <c r="AF22" s="41">
        <f t="shared" si="0"/>
        <v>0</v>
      </c>
    </row>
    <row r="23" spans="2:32" ht="27.75" customHeight="1" thickBot="1" x14ac:dyDescent="0.25">
      <c r="B23" s="55"/>
      <c r="C23" s="56"/>
      <c r="D23" s="57"/>
      <c r="E23" s="72"/>
      <c r="F23" s="73"/>
      <c r="G23" s="72"/>
      <c r="H23" s="73"/>
      <c r="I23" s="74"/>
      <c r="K23" s="255" t="str">
        <f>IF(AND(U21=1,V21=""),"チーム枝記号がついていません",IF(U21=1,"チーム枝記号"&amp;V21&amp;"が重複しています",""))</f>
        <v/>
      </c>
      <c r="L23" s="255"/>
      <c r="M23" s="255"/>
      <c r="N23" s="255"/>
      <c r="O23" s="255"/>
      <c r="P23" s="255"/>
      <c r="AD23" s="39" t="str">
        <f>IF(G20="","",F20&amp;G20)</f>
        <v/>
      </c>
      <c r="AE23" s="40" t="str">
        <f>IF(ISERROR(VLOOKUP(AD23,個人種目申込一覧表!AH:AH,1,FALSE)),"",VLOOKUP(AD23,個人種目申込一覧表!AH:AH,1,FALSE))</f>
        <v/>
      </c>
      <c r="AF23" s="41">
        <f t="shared" si="0"/>
        <v>0</v>
      </c>
    </row>
    <row r="24" spans="2:32" ht="6" customHeight="1" thickBot="1" x14ac:dyDescent="0.25">
      <c r="B24" s="6"/>
      <c r="C24" s="6"/>
      <c r="D24" s="61"/>
      <c r="E24" s="6"/>
      <c r="K24" s="16"/>
      <c r="L24" s="16"/>
      <c r="M24" s="16"/>
      <c r="N24" s="16"/>
      <c r="O24" s="16"/>
      <c r="P24" s="16"/>
      <c r="AD24" s="39" t="str">
        <f>IF(I20="","",H20&amp;I20)</f>
        <v/>
      </c>
      <c r="AE24" s="40" t="str">
        <f>IF(ISERROR(VLOOKUP(AD24,個人種目申込一覧表!AH:AH,1,FALSE)),"",VLOOKUP(AD24,個人種目申込一覧表!AH:AH,1,FALSE))</f>
        <v/>
      </c>
      <c r="AF24" s="41">
        <f t="shared" si="0"/>
        <v>0</v>
      </c>
    </row>
    <row r="25" spans="2:32" ht="27" customHeight="1" x14ac:dyDescent="0.2">
      <c r="B25" s="33" t="s">
        <v>20</v>
      </c>
      <c r="C25" s="34" t="s">
        <v>21</v>
      </c>
      <c r="D25" s="35"/>
      <c r="E25" s="62"/>
      <c r="F25" s="63"/>
      <c r="G25" s="62"/>
      <c r="H25" s="63"/>
      <c r="I25" s="64"/>
      <c r="K25" s="13"/>
      <c r="L25" s="16"/>
      <c r="M25" s="13"/>
      <c r="N25" s="16"/>
      <c r="O25" s="13"/>
      <c r="P25" s="16"/>
      <c r="Q25" s="2">
        <f>COUNTA(E25,G25,I25,E27,G27,I27)</f>
        <v>0</v>
      </c>
      <c r="R25" s="17"/>
      <c r="S25" s="17"/>
      <c r="T25" s="17"/>
      <c r="U25" s="17"/>
      <c r="V25" s="17"/>
      <c r="W25" s="17"/>
      <c r="AD25" s="39" t="str">
        <f>IF(E22="","",D22&amp;E22)</f>
        <v/>
      </c>
      <c r="AE25" s="40" t="str">
        <f>IF(ISERROR(VLOOKUP(AD25,個人種目申込一覧表!AH:AH,1,FALSE)),"",VLOOKUP(AD25,個人種目申込一覧表!AH:AH,1,FALSE))</f>
        <v/>
      </c>
      <c r="AF25" s="41">
        <f t="shared" si="0"/>
        <v>0</v>
      </c>
    </row>
    <row r="26" spans="2:32" ht="27" customHeight="1" thickBot="1" x14ac:dyDescent="0.25">
      <c r="B26" s="42"/>
      <c r="C26" s="43" t="s">
        <v>158</v>
      </c>
      <c r="D26" s="44"/>
      <c r="E26" s="65"/>
      <c r="F26" s="66"/>
      <c r="G26" s="65"/>
      <c r="H26" s="66"/>
      <c r="I26" s="67"/>
      <c r="K26" s="48"/>
      <c r="L26" s="48"/>
      <c r="M26" s="48"/>
      <c r="N26" s="48"/>
      <c r="O26" s="48"/>
      <c r="P26" s="16"/>
      <c r="R26" s="2" t="str">
        <f>IF(B26="","",B26&amp;C26&amp;B28)</f>
        <v/>
      </c>
      <c r="S26" s="2">
        <f>IF(R26="",0,R26)</f>
        <v>0</v>
      </c>
      <c r="T26" s="2">
        <f>IF(ISERROR(VLOOKUP(S26,$R$11:R25,1,FALSE)),1,VLOOKUP(S26,$R$11:R25,1,FALSE))</f>
        <v>1</v>
      </c>
      <c r="U26" s="2" t="str">
        <f>IF(S26=T26,1,"")</f>
        <v/>
      </c>
      <c r="V26" s="2" t="str">
        <f>IF(B28="","",IF(U26=1,B28,""))</f>
        <v/>
      </c>
      <c r="W26" s="17"/>
      <c r="AD26" s="39" t="str">
        <f>IF(G22="","",F22&amp;G22)</f>
        <v/>
      </c>
      <c r="AE26" s="40" t="str">
        <f>IF(ISERROR(VLOOKUP(AD26,個人種目申込一覧表!AH:AH,1,FALSE)),"",VLOOKUP(AD26,個人種目申込一覧表!AH:AH,1,FALSE))</f>
        <v/>
      </c>
      <c r="AF26" s="41">
        <f t="shared" si="0"/>
        <v>0</v>
      </c>
    </row>
    <row r="27" spans="2:32" ht="27" customHeight="1" x14ac:dyDescent="0.2">
      <c r="B27" s="49" t="s">
        <v>22</v>
      </c>
      <c r="C27" s="50" t="s">
        <v>19</v>
      </c>
      <c r="D27" s="68"/>
      <c r="E27" s="69"/>
      <c r="F27" s="70"/>
      <c r="G27" s="69"/>
      <c r="H27" s="70"/>
      <c r="I27" s="71"/>
      <c r="K27" s="13"/>
      <c r="L27" s="16"/>
      <c r="M27" s="13"/>
      <c r="N27" s="16"/>
      <c r="O27" s="13"/>
      <c r="P27" s="16"/>
      <c r="R27" s="17"/>
      <c r="S27" s="17"/>
      <c r="T27" s="17"/>
      <c r="U27" s="17"/>
      <c r="V27" s="17"/>
      <c r="W27" s="17"/>
      <c r="AD27" s="39" t="str">
        <f>IF(I22="","",H22&amp;I22)</f>
        <v/>
      </c>
      <c r="AE27" s="40" t="str">
        <f>IF(ISERROR(VLOOKUP(AD27,個人種目申込一覧表!AH:AH,1,FALSE)),"",VLOOKUP(AD27,個人種目申込一覧表!AH:AH,1,FALSE))</f>
        <v/>
      </c>
      <c r="AF27" s="41">
        <f t="shared" si="0"/>
        <v>0</v>
      </c>
    </row>
    <row r="28" spans="2:32" ht="27.75" customHeight="1" thickBot="1" x14ac:dyDescent="0.25">
      <c r="B28" s="55"/>
      <c r="C28" s="56"/>
      <c r="D28" s="57"/>
      <c r="E28" s="72"/>
      <c r="F28" s="73"/>
      <c r="G28" s="72"/>
      <c r="H28" s="73"/>
      <c r="I28" s="74"/>
      <c r="K28" s="255" t="str">
        <f>IF(AND(U26=1,V26=""),"チーム枝記号がついていません",IF(U26=1,"チーム枝記号"&amp;V26&amp;"が重複しています",""))</f>
        <v/>
      </c>
      <c r="L28" s="255"/>
      <c r="M28" s="255"/>
      <c r="N28" s="255"/>
      <c r="O28" s="255"/>
      <c r="P28" s="255"/>
      <c r="R28" s="17"/>
      <c r="S28" s="17"/>
      <c r="T28" s="17"/>
      <c r="U28" s="17"/>
      <c r="V28" s="17"/>
      <c r="W28" s="17"/>
      <c r="AD28" s="39" t="str">
        <f>IF(E25="","",D25&amp;E25)</f>
        <v/>
      </c>
      <c r="AE28" s="40" t="str">
        <f>IF(ISERROR(VLOOKUP(AD28,個人種目申込一覧表!AH:AH,1,FALSE)),"",VLOOKUP(AD28,個人種目申込一覧表!AH:AH,1,FALSE))</f>
        <v/>
      </c>
      <c r="AF28" s="41">
        <f t="shared" si="0"/>
        <v>0</v>
      </c>
    </row>
    <row r="29" spans="2:32" ht="6" customHeight="1" thickBot="1" x14ac:dyDescent="0.25">
      <c r="B29" s="6"/>
      <c r="C29" s="6"/>
      <c r="D29" s="61"/>
      <c r="E29" s="6"/>
      <c r="K29" s="16"/>
      <c r="L29" s="16"/>
      <c r="M29" s="16"/>
      <c r="N29" s="16"/>
      <c r="O29" s="16"/>
      <c r="P29" s="16"/>
      <c r="R29" s="17"/>
      <c r="S29" s="17"/>
      <c r="T29" s="17"/>
      <c r="U29" s="17"/>
      <c r="V29" s="17"/>
      <c r="W29" s="17"/>
      <c r="AD29" s="39" t="str">
        <f>IF(G25="","",F25&amp;G25)</f>
        <v/>
      </c>
      <c r="AE29" s="40" t="str">
        <f>IF(ISERROR(VLOOKUP(AD29,個人種目申込一覧表!AH:AH,1,FALSE)),"",VLOOKUP(AD29,個人種目申込一覧表!AH:AH,1,FALSE))</f>
        <v/>
      </c>
      <c r="AF29" s="41">
        <f t="shared" si="0"/>
        <v>0</v>
      </c>
    </row>
    <row r="30" spans="2:32" ht="27" customHeight="1" x14ac:dyDescent="0.2">
      <c r="B30" s="33" t="s">
        <v>20</v>
      </c>
      <c r="C30" s="34" t="s">
        <v>21</v>
      </c>
      <c r="D30" s="35"/>
      <c r="E30" s="62"/>
      <c r="F30" s="37"/>
      <c r="G30" s="62"/>
      <c r="H30" s="37"/>
      <c r="I30" s="64"/>
      <c r="K30" s="13"/>
      <c r="L30" s="16"/>
      <c r="M30" s="13"/>
      <c r="N30" s="16"/>
      <c r="O30" s="13"/>
      <c r="P30" s="16"/>
      <c r="Q30" s="2">
        <f>COUNTA(E30,G30,I30,E32,G32,I32)</f>
        <v>0</v>
      </c>
      <c r="S30" s="17"/>
      <c r="T30" s="17"/>
      <c r="U30" s="17"/>
      <c r="V30" s="17"/>
      <c r="W30" s="17"/>
      <c r="AD30" s="39" t="str">
        <f>IF(I25="","",H25&amp;I25)</f>
        <v/>
      </c>
      <c r="AE30" s="40" t="str">
        <f>IF(ISERROR(VLOOKUP(AD30,個人種目申込一覧表!AH:AH,1,FALSE)),"",VLOOKUP(AD30,個人種目申込一覧表!AH:AH,1,FALSE))</f>
        <v/>
      </c>
      <c r="AF30" s="41">
        <f t="shared" si="0"/>
        <v>0</v>
      </c>
    </row>
    <row r="31" spans="2:32" ht="27" customHeight="1" thickBot="1" x14ac:dyDescent="0.25">
      <c r="B31" s="42"/>
      <c r="C31" s="43" t="s">
        <v>158</v>
      </c>
      <c r="D31" s="44"/>
      <c r="E31" s="65"/>
      <c r="F31" s="46"/>
      <c r="G31" s="65"/>
      <c r="H31" s="46"/>
      <c r="I31" s="67"/>
      <c r="K31" s="48"/>
      <c r="L31" s="48"/>
      <c r="M31" s="48"/>
      <c r="N31" s="48"/>
      <c r="O31" s="48"/>
      <c r="P31" s="16"/>
      <c r="R31" s="2" t="str">
        <f>IF(B31="","",B31&amp;C31&amp;B33)</f>
        <v/>
      </c>
      <c r="S31" s="2">
        <f>IF(R31="",0,R31)</f>
        <v>0</v>
      </c>
      <c r="T31" s="2">
        <f>IF(ISERROR(VLOOKUP(S31,$R$11:R30,1,FALSE)),1,VLOOKUP(S31,$R$11:R30,1,FALSE))</f>
        <v>1</v>
      </c>
      <c r="U31" s="2" t="str">
        <f>IF(S31=T31,1,"")</f>
        <v/>
      </c>
      <c r="V31" s="2" t="str">
        <f>IF(B33="","",IF(U31=1,B33,""))</f>
        <v/>
      </c>
      <c r="W31" s="17"/>
      <c r="AD31" s="39" t="str">
        <f>IF(E27="","",D27&amp;E27)</f>
        <v/>
      </c>
      <c r="AE31" s="40" t="str">
        <f>IF(ISERROR(VLOOKUP(AD31,個人種目申込一覧表!AH:AH,1,FALSE)),"",VLOOKUP(AD31,個人種目申込一覧表!AH:AH,1,FALSE))</f>
        <v/>
      </c>
      <c r="AF31" s="41">
        <f t="shared" si="0"/>
        <v>0</v>
      </c>
    </row>
    <row r="32" spans="2:32" ht="27" customHeight="1" x14ac:dyDescent="0.2">
      <c r="B32" s="49" t="s">
        <v>22</v>
      </c>
      <c r="C32" s="50" t="s">
        <v>19</v>
      </c>
      <c r="D32" s="68"/>
      <c r="E32" s="69"/>
      <c r="F32" s="75"/>
      <c r="G32" s="69"/>
      <c r="H32" s="75"/>
      <c r="I32" s="71"/>
      <c r="K32" s="13"/>
      <c r="L32" s="16"/>
      <c r="M32" s="13"/>
      <c r="N32" s="16"/>
      <c r="O32" s="13"/>
      <c r="P32" s="16"/>
      <c r="R32" s="17"/>
      <c r="S32" s="17"/>
      <c r="T32" s="17"/>
      <c r="U32" s="17"/>
      <c r="V32" s="17"/>
      <c r="W32" s="17"/>
      <c r="AD32" s="39" t="str">
        <f>IF(G27="","",F27&amp;G27)</f>
        <v/>
      </c>
      <c r="AE32" s="40" t="str">
        <f>IF(ISERROR(VLOOKUP(AD32,個人種目申込一覧表!AH:AH,1,FALSE)),"",VLOOKUP(AD32,個人種目申込一覧表!AH:AH,1,FALSE))</f>
        <v/>
      </c>
      <c r="AF32" s="41">
        <f t="shared" si="0"/>
        <v>0</v>
      </c>
    </row>
    <row r="33" spans="2:32" ht="27.75" customHeight="1" thickBot="1" x14ac:dyDescent="0.25">
      <c r="B33" s="55"/>
      <c r="C33" s="56"/>
      <c r="D33" s="57"/>
      <c r="E33" s="72"/>
      <c r="F33" s="59"/>
      <c r="G33" s="72"/>
      <c r="H33" s="59"/>
      <c r="I33" s="74"/>
      <c r="K33" s="255" t="str">
        <f>IF(AND(U31=1,V31=""),"チーム枝記号がついていません",IF(U31=1,"チーム枝記号"&amp;V31&amp;"が重複しています",""))</f>
        <v/>
      </c>
      <c r="L33" s="255"/>
      <c r="M33" s="255"/>
      <c r="N33" s="255"/>
      <c r="O33" s="255"/>
      <c r="P33" s="255"/>
      <c r="R33" s="17"/>
      <c r="S33" s="17"/>
      <c r="T33" s="17"/>
      <c r="U33" s="17"/>
      <c r="V33" s="17"/>
      <c r="W33" s="17"/>
      <c r="AD33" s="39" t="str">
        <f>IF(I27="","",H27&amp;I27)</f>
        <v/>
      </c>
      <c r="AE33" s="40" t="str">
        <f>IF(ISERROR(VLOOKUP(AD33,個人種目申込一覧表!AH:AH,1,FALSE)),"",VLOOKUP(AD33,個人種目申込一覧表!AH:AH,1,FALSE))</f>
        <v/>
      </c>
      <c r="AF33" s="41">
        <f t="shared" si="0"/>
        <v>0</v>
      </c>
    </row>
    <row r="34" spans="2:32" ht="6" customHeight="1" thickBot="1" x14ac:dyDescent="0.25">
      <c r="B34" s="6"/>
      <c r="C34" s="6"/>
      <c r="D34" s="61"/>
      <c r="E34" s="6"/>
      <c r="K34" s="16"/>
      <c r="L34" s="16"/>
      <c r="M34" s="16"/>
      <c r="N34" s="16"/>
      <c r="O34" s="16"/>
      <c r="P34" s="16"/>
      <c r="R34" s="17"/>
      <c r="S34" s="17"/>
      <c r="T34" s="17"/>
      <c r="U34" s="17"/>
      <c r="V34" s="17"/>
      <c r="W34" s="17"/>
      <c r="AD34" s="39" t="str">
        <f>IF(E30="","",D30&amp;E30)</f>
        <v/>
      </c>
      <c r="AE34" s="40" t="str">
        <f>IF(ISERROR(VLOOKUP(AD34,個人種目申込一覧表!AH:AH,1,FALSE)),"",VLOOKUP(AD34,個人種目申込一覧表!AH:AH,1,FALSE))</f>
        <v/>
      </c>
      <c r="AF34" s="41">
        <f t="shared" si="0"/>
        <v>0</v>
      </c>
    </row>
    <row r="35" spans="2:32" ht="27" customHeight="1" x14ac:dyDescent="0.2">
      <c r="B35" s="33" t="s">
        <v>20</v>
      </c>
      <c r="C35" s="34" t="s">
        <v>21</v>
      </c>
      <c r="D35" s="35"/>
      <c r="E35" s="37"/>
      <c r="F35" s="37"/>
      <c r="G35" s="37"/>
      <c r="H35" s="37"/>
      <c r="I35" s="76"/>
      <c r="J35" s="17"/>
      <c r="K35" s="13"/>
      <c r="L35" s="16"/>
      <c r="M35" s="13"/>
      <c r="N35" s="16"/>
      <c r="O35" s="13"/>
      <c r="P35" s="16"/>
      <c r="Q35" s="17"/>
      <c r="R35" s="17"/>
      <c r="S35" s="17"/>
      <c r="T35" s="17"/>
      <c r="U35" s="17"/>
      <c r="V35" s="17"/>
      <c r="W35" s="17"/>
      <c r="AD35" s="39" t="str">
        <f>IF(G30="","",F30&amp;G30)</f>
        <v/>
      </c>
      <c r="AE35" s="40" t="str">
        <f>IF(ISERROR(VLOOKUP(AD35,個人種目申込一覧表!AH:AH,1,FALSE)),"",VLOOKUP(AD35,個人種目申込一覧表!AH:AH,1,FALSE))</f>
        <v/>
      </c>
      <c r="AF35" s="41">
        <f t="shared" si="0"/>
        <v>0</v>
      </c>
    </row>
    <row r="36" spans="2:32" ht="27" customHeight="1" thickBot="1" x14ac:dyDescent="0.25">
      <c r="B36" s="42"/>
      <c r="C36" s="43" t="s">
        <v>158</v>
      </c>
      <c r="D36" s="44"/>
      <c r="E36" s="65"/>
      <c r="F36" s="46"/>
      <c r="G36" s="65"/>
      <c r="H36" s="46"/>
      <c r="I36" s="67"/>
      <c r="J36" s="17"/>
      <c r="K36" s="48"/>
      <c r="L36" s="48"/>
      <c r="M36" s="48"/>
      <c r="N36" s="48"/>
      <c r="O36" s="48"/>
      <c r="P36" s="16"/>
      <c r="Q36" s="17"/>
      <c r="R36" s="2" t="str">
        <f>IF(B36="","",B36&amp;C36&amp;B38)</f>
        <v/>
      </c>
      <c r="S36" s="2">
        <f>IF(R36="",0,R36)</f>
        <v>0</v>
      </c>
      <c r="T36" s="2">
        <f>IF(ISERROR(VLOOKUP(S36,$R$11:R35,1,FALSE)),1,VLOOKUP(S36,$R$11:R35,1,FALSE))</f>
        <v>1</v>
      </c>
      <c r="U36" s="2" t="str">
        <f>IF(S36=T36,1,"")</f>
        <v/>
      </c>
      <c r="V36" s="2" t="str">
        <f>IF(B38="","",IF(U36=1,B38,""))</f>
        <v/>
      </c>
      <c r="W36" s="17"/>
      <c r="AD36" s="39" t="str">
        <f>IF(I30="","",H30&amp;I30)</f>
        <v/>
      </c>
      <c r="AE36" s="40" t="str">
        <f>IF(ISERROR(VLOOKUP(AD36,個人種目申込一覧表!AH:AH,1,FALSE)),"",VLOOKUP(AD36,個人種目申込一覧表!AH:AH,1,FALSE))</f>
        <v/>
      </c>
      <c r="AF36" s="41">
        <f t="shared" si="0"/>
        <v>0</v>
      </c>
    </row>
    <row r="37" spans="2:32" ht="27" customHeight="1" x14ac:dyDescent="0.2">
      <c r="B37" s="49" t="s">
        <v>22</v>
      </c>
      <c r="C37" s="50" t="s">
        <v>19</v>
      </c>
      <c r="D37" s="51"/>
      <c r="E37" s="53"/>
      <c r="F37" s="53"/>
      <c r="G37" s="53"/>
      <c r="H37" s="53"/>
      <c r="I37" s="77"/>
      <c r="J37" s="17"/>
      <c r="K37" s="13"/>
      <c r="L37" s="16"/>
      <c r="M37" s="13"/>
      <c r="N37" s="16"/>
      <c r="O37" s="13"/>
      <c r="P37" s="16"/>
      <c r="Q37" s="17"/>
      <c r="R37" s="17"/>
      <c r="S37" s="17"/>
      <c r="T37" s="17"/>
      <c r="U37" s="17"/>
      <c r="V37" s="17"/>
      <c r="W37" s="17"/>
      <c r="AD37" s="39" t="str">
        <f>IF(E32="","",D32&amp;E32)</f>
        <v/>
      </c>
      <c r="AE37" s="40" t="str">
        <f>IF(ISERROR(VLOOKUP(AD37,個人種目申込一覧表!AH:AH,1,FALSE)),"",VLOOKUP(AD37,個人種目申込一覧表!AH:AH,1,FALSE))</f>
        <v/>
      </c>
      <c r="AF37" s="41">
        <f t="shared" si="0"/>
        <v>0</v>
      </c>
    </row>
    <row r="38" spans="2:32" ht="27.75" customHeight="1" thickBot="1" x14ac:dyDescent="0.25">
      <c r="B38" s="55"/>
      <c r="C38" s="56"/>
      <c r="D38" s="57"/>
      <c r="E38" s="59"/>
      <c r="F38" s="59"/>
      <c r="G38" s="59"/>
      <c r="H38" s="59"/>
      <c r="I38" s="78"/>
      <c r="J38" s="17"/>
      <c r="K38" s="255" t="str">
        <f>IF(AND(U36=1,V36=""),"チーム枝記号がついていません",IF(U36=1,"チーム枝記号"&amp;V36&amp;"が重複しています",""))</f>
        <v/>
      </c>
      <c r="L38" s="255"/>
      <c r="M38" s="255"/>
      <c r="N38" s="255"/>
      <c r="O38" s="255"/>
      <c r="P38" s="255"/>
      <c r="Q38" s="17"/>
      <c r="R38" s="17"/>
      <c r="S38" s="17"/>
      <c r="T38" s="17"/>
      <c r="U38" s="17"/>
      <c r="V38" s="17"/>
      <c r="W38" s="17"/>
      <c r="AD38" s="39" t="str">
        <f>IF(G32="","",F32&amp;G32)</f>
        <v/>
      </c>
      <c r="AE38" s="40" t="str">
        <f>IF(ISERROR(VLOOKUP(AD38,個人種目申込一覧表!AH:AH,1,FALSE)),"",VLOOKUP(AD38,個人種目申込一覧表!AH:AH,1,FALSE))</f>
        <v/>
      </c>
      <c r="AF38" s="41">
        <f t="shared" si="0"/>
        <v>0</v>
      </c>
    </row>
    <row r="39" spans="2:32" ht="6" customHeight="1" x14ac:dyDescent="0.2">
      <c r="B39" s="17"/>
      <c r="C39" s="17"/>
      <c r="D39" s="79"/>
      <c r="E39" s="17"/>
      <c r="F39" s="79"/>
      <c r="G39" s="17"/>
      <c r="H39" s="79"/>
      <c r="I39" s="17"/>
      <c r="J39" s="17"/>
      <c r="K39" s="17"/>
      <c r="L39" s="17"/>
      <c r="M39" s="17"/>
      <c r="N39" s="17"/>
      <c r="O39" s="17"/>
      <c r="P39" s="17"/>
      <c r="Q39" s="17"/>
      <c r="R39" s="17"/>
      <c r="S39" s="17"/>
      <c r="T39" s="17"/>
      <c r="U39" s="17"/>
      <c r="V39" s="17"/>
      <c r="W39" s="17"/>
      <c r="AD39" s="39" t="str">
        <f>IF(I32="","",H32&amp;I32)</f>
        <v/>
      </c>
      <c r="AE39" s="40" t="str">
        <f>IF(ISERROR(VLOOKUP(AD39,個人種目申込一覧表!AH:AH,1,FALSE)),"",VLOOKUP(AD39,個人種目申込一覧表!AH:AH,1,FALSE))</f>
        <v/>
      </c>
      <c r="AF39" s="41">
        <f t="shared" si="0"/>
        <v>0</v>
      </c>
    </row>
    <row r="40" spans="2:32" ht="27" customHeight="1" x14ac:dyDescent="0.2">
      <c r="B40" s="80"/>
      <c r="C40" s="80"/>
      <c r="D40" s="81"/>
      <c r="E40" s="82"/>
      <c r="F40" s="81"/>
      <c r="G40" s="82"/>
      <c r="H40" s="81"/>
      <c r="I40" s="82"/>
      <c r="J40" s="17"/>
      <c r="K40" s="17"/>
      <c r="L40" s="17"/>
      <c r="M40" s="17"/>
      <c r="N40" s="17"/>
      <c r="O40" s="17"/>
      <c r="P40" s="17"/>
      <c r="Q40" s="17"/>
      <c r="R40" s="17"/>
      <c r="S40" s="17"/>
      <c r="T40" s="17"/>
      <c r="U40" s="17"/>
      <c r="V40" s="17"/>
      <c r="W40" s="17"/>
      <c r="AD40" s="39" t="str">
        <f>IF(E35="","",D35&amp;E35)</f>
        <v/>
      </c>
      <c r="AE40" s="40" t="str">
        <f>IF(ISERROR(VLOOKUP(AD40,個人種目申込一覧表!AH:AH,1,FALSE)),"",VLOOKUP(AD40,個人種目申込一覧表!AH:AH,1,FALSE))</f>
        <v/>
      </c>
      <c r="AF40" s="41">
        <f t="shared" ref="AF40:AF45" si="1">IF(AD40=AE40,0,1)</f>
        <v>0</v>
      </c>
    </row>
    <row r="41" spans="2:32" ht="27" customHeight="1" x14ac:dyDescent="0.2">
      <c r="B41" s="83"/>
      <c r="C41" s="84"/>
      <c r="D41" s="81"/>
      <c r="E41" s="82"/>
      <c r="F41" s="81"/>
      <c r="G41" s="82"/>
      <c r="H41" s="81"/>
      <c r="I41" s="82"/>
      <c r="J41" s="17"/>
      <c r="K41" s="17"/>
      <c r="L41" s="17"/>
      <c r="M41" s="17"/>
      <c r="N41" s="17"/>
      <c r="O41" s="17"/>
      <c r="P41" s="17"/>
      <c r="Q41" s="17"/>
      <c r="R41" s="17"/>
      <c r="S41" s="17"/>
      <c r="T41" s="17"/>
      <c r="U41" s="17"/>
      <c r="V41" s="17"/>
      <c r="W41" s="17"/>
      <c r="AD41" s="39" t="str">
        <f>IF(G35="","",F35&amp;G35)</f>
        <v/>
      </c>
      <c r="AE41" s="40" t="str">
        <f>IF(ISERROR(VLOOKUP(AD41,個人種目申込一覧表!AH:AH,1,FALSE)),"",VLOOKUP(AD41,個人種目申込一覧表!AH:AH,1,FALSE))</f>
        <v/>
      </c>
      <c r="AF41" s="41">
        <f t="shared" si="1"/>
        <v>0</v>
      </c>
    </row>
    <row r="42" spans="2:32" ht="27" customHeight="1" x14ac:dyDescent="0.2">
      <c r="B42" s="85"/>
      <c r="C42" s="80"/>
      <c r="D42" s="81"/>
      <c r="E42" s="82"/>
      <c r="F42" s="81"/>
      <c r="G42" s="82"/>
      <c r="H42" s="81"/>
      <c r="I42" s="82"/>
      <c r="J42" s="17"/>
      <c r="K42" s="17"/>
      <c r="L42" s="17"/>
      <c r="M42" s="17"/>
      <c r="N42" s="17"/>
      <c r="O42" s="17"/>
      <c r="P42" s="17"/>
      <c r="Q42" s="17"/>
      <c r="R42" s="17"/>
      <c r="S42" s="17"/>
      <c r="T42" s="17"/>
      <c r="U42" s="17"/>
      <c r="V42" s="17"/>
      <c r="W42" s="17"/>
      <c r="AD42" s="39" t="str">
        <f>IF(I35="","",H35&amp;I35)</f>
        <v/>
      </c>
      <c r="AE42" s="40" t="str">
        <f>IF(ISERROR(VLOOKUP(AD42,個人種目申込一覧表!AH:AH,1,FALSE)),"",VLOOKUP(AD42,個人種目申込一覧表!AH:AH,1,FALSE))</f>
        <v/>
      </c>
      <c r="AF42" s="41">
        <f t="shared" si="1"/>
        <v>0</v>
      </c>
    </row>
    <row r="43" spans="2:32" ht="27.75" customHeight="1" x14ac:dyDescent="0.2">
      <c r="B43" s="86"/>
      <c r="C43" s="86"/>
      <c r="D43" s="81"/>
      <c r="E43" s="82"/>
      <c r="F43" s="81"/>
      <c r="G43" s="82"/>
      <c r="H43" s="81"/>
      <c r="I43" s="82"/>
      <c r="J43" s="17"/>
      <c r="K43" s="17"/>
      <c r="L43" s="17"/>
      <c r="M43" s="17"/>
      <c r="N43" s="17"/>
      <c r="O43" s="17"/>
      <c r="P43" s="17"/>
      <c r="Q43" s="17"/>
      <c r="R43" s="17"/>
      <c r="S43" s="17"/>
      <c r="T43" s="17"/>
      <c r="U43" s="17"/>
      <c r="V43" s="17"/>
      <c r="W43" s="17"/>
      <c r="AD43" s="39" t="str">
        <f>IF(E37="","",D37&amp;E37)</f>
        <v/>
      </c>
      <c r="AE43" s="40" t="str">
        <f>IF(ISERROR(VLOOKUP(AD43,個人種目申込一覧表!AH:AH,1,FALSE)),"",VLOOKUP(AD43,個人種目申込一覧表!AH:AH,1,FALSE))</f>
        <v/>
      </c>
      <c r="AF43" s="41">
        <f t="shared" si="1"/>
        <v>0</v>
      </c>
    </row>
    <row r="44" spans="2:32" ht="6" customHeight="1" x14ac:dyDescent="0.2">
      <c r="B44" s="17"/>
      <c r="C44" s="17"/>
      <c r="D44" s="79"/>
      <c r="E44" s="17"/>
      <c r="F44" s="79"/>
      <c r="G44" s="17"/>
      <c r="H44" s="79"/>
      <c r="I44" s="17"/>
      <c r="J44" s="17"/>
      <c r="K44" s="17"/>
      <c r="L44" s="17"/>
      <c r="M44" s="17"/>
      <c r="N44" s="17"/>
      <c r="O44" s="17"/>
      <c r="P44" s="17"/>
      <c r="Q44" s="17"/>
      <c r="R44" s="17"/>
      <c r="S44" s="17"/>
      <c r="T44" s="17"/>
      <c r="U44" s="17"/>
      <c r="V44" s="17"/>
      <c r="W44" s="17"/>
      <c r="AD44" s="39" t="str">
        <f>IF(G37="","",F37&amp;G37)</f>
        <v/>
      </c>
      <c r="AE44" s="40" t="str">
        <f>IF(ISERROR(VLOOKUP(AD44,個人種目申込一覧表!AH:AH,1,FALSE)),"",VLOOKUP(AD44,個人種目申込一覧表!AH:AH,1,FALSE))</f>
        <v/>
      </c>
      <c r="AF44" s="41">
        <f t="shared" si="1"/>
        <v>0</v>
      </c>
    </row>
    <row r="45" spans="2:32" ht="27" customHeight="1" x14ac:dyDescent="0.2">
      <c r="B45" s="80"/>
      <c r="C45" s="80"/>
      <c r="D45" s="81"/>
      <c r="E45" s="82"/>
      <c r="F45" s="81"/>
      <c r="G45" s="82"/>
      <c r="H45" s="81"/>
      <c r="I45" s="82"/>
      <c r="J45" s="17"/>
      <c r="K45" s="17"/>
      <c r="L45" s="17"/>
      <c r="M45" s="17"/>
      <c r="N45" s="17"/>
      <c r="O45" s="17"/>
      <c r="P45" s="17"/>
      <c r="Q45" s="17"/>
      <c r="R45" s="17"/>
      <c r="S45" s="17"/>
      <c r="T45" s="17"/>
      <c r="U45" s="17"/>
      <c r="V45" s="17"/>
      <c r="W45" s="17"/>
      <c r="AD45" s="39" t="str">
        <f>IF(I37="","",H37&amp;I37)</f>
        <v/>
      </c>
      <c r="AE45" s="40" t="str">
        <f>IF(ISERROR(VLOOKUP(AD45,個人種目申込一覧表!AH:AH,1,FALSE)),"",VLOOKUP(AD45,個人種目申込一覧表!AH:AH,1,FALSE))</f>
        <v/>
      </c>
      <c r="AF45" s="41">
        <f t="shared" si="1"/>
        <v>0</v>
      </c>
    </row>
    <row r="46" spans="2:32" ht="27" customHeight="1" x14ac:dyDescent="0.2">
      <c r="B46" s="83"/>
      <c r="C46" s="84"/>
      <c r="D46" s="81"/>
      <c r="E46" s="82"/>
      <c r="F46" s="81"/>
      <c r="G46" s="82"/>
      <c r="H46" s="81"/>
      <c r="I46" s="82"/>
      <c r="J46" s="17"/>
      <c r="K46" s="17"/>
      <c r="L46" s="17"/>
      <c r="M46" s="17"/>
      <c r="N46" s="17"/>
      <c r="O46" s="17"/>
      <c r="P46" s="17"/>
      <c r="Q46" s="17"/>
      <c r="R46" s="17"/>
      <c r="S46" s="17"/>
      <c r="T46" s="17"/>
      <c r="U46" s="17"/>
      <c r="V46" s="17"/>
      <c r="W46" s="17"/>
      <c r="AD46" s="87"/>
      <c r="AE46" s="6"/>
      <c r="AF46" s="19"/>
    </row>
    <row r="47" spans="2:32" ht="27" customHeight="1" x14ac:dyDescent="0.2">
      <c r="B47" s="85"/>
      <c r="C47" s="80"/>
      <c r="D47" s="81"/>
      <c r="E47" s="82"/>
      <c r="F47" s="81"/>
      <c r="G47" s="82"/>
      <c r="H47" s="81"/>
      <c r="I47" s="82"/>
      <c r="J47" s="17"/>
      <c r="K47" s="17"/>
      <c r="L47" s="17"/>
      <c r="M47" s="17"/>
      <c r="N47" s="17"/>
      <c r="O47" s="17"/>
      <c r="P47" s="17"/>
      <c r="Q47" s="17"/>
      <c r="R47" s="17"/>
      <c r="S47" s="17"/>
      <c r="T47" s="17"/>
      <c r="U47" s="17"/>
      <c r="V47" s="17"/>
      <c r="W47" s="17"/>
      <c r="AD47" s="87"/>
      <c r="AE47" s="6"/>
      <c r="AF47" s="19"/>
    </row>
    <row r="48" spans="2:32" ht="27.75" customHeight="1" x14ac:dyDescent="0.2">
      <c r="B48" s="86"/>
      <c r="C48" s="86"/>
      <c r="D48" s="81"/>
      <c r="E48" s="82"/>
      <c r="F48" s="81"/>
      <c r="G48" s="82"/>
      <c r="H48" s="81"/>
      <c r="I48" s="82"/>
      <c r="J48" s="17"/>
      <c r="K48" s="17"/>
      <c r="L48" s="17"/>
      <c r="M48" s="17"/>
      <c r="N48" s="17"/>
      <c r="O48" s="17"/>
      <c r="P48" s="17"/>
      <c r="Q48" s="17"/>
      <c r="R48" s="17"/>
      <c r="S48" s="17"/>
      <c r="T48" s="17"/>
      <c r="U48" s="17"/>
      <c r="V48" s="17"/>
      <c r="W48" s="17"/>
      <c r="AD48" s="87"/>
      <c r="AE48" s="6"/>
      <c r="AF48" s="19"/>
    </row>
    <row r="49" spans="2:32" ht="6" customHeight="1" x14ac:dyDescent="0.2">
      <c r="B49" s="17"/>
      <c r="C49" s="17"/>
      <c r="D49" s="79"/>
      <c r="E49" s="17"/>
      <c r="F49" s="79"/>
      <c r="G49" s="17"/>
      <c r="H49" s="79"/>
      <c r="I49" s="17"/>
      <c r="J49" s="17"/>
      <c r="K49" s="17"/>
      <c r="L49" s="17"/>
      <c r="M49" s="17"/>
      <c r="N49" s="17"/>
      <c r="O49" s="17"/>
      <c r="P49" s="17"/>
      <c r="Q49" s="17"/>
      <c r="R49" s="17"/>
      <c r="S49" s="17"/>
      <c r="T49" s="17"/>
      <c r="U49" s="17"/>
      <c r="V49" s="17"/>
      <c r="W49" s="17"/>
      <c r="AD49" s="87"/>
      <c r="AE49" s="6"/>
      <c r="AF49" s="19"/>
    </row>
    <row r="50" spans="2:32" ht="27" customHeight="1" x14ac:dyDescent="0.2">
      <c r="B50" s="80"/>
      <c r="C50" s="80"/>
      <c r="D50" s="81"/>
      <c r="E50" s="82"/>
      <c r="F50" s="81"/>
      <c r="G50" s="82"/>
      <c r="H50" s="81"/>
      <c r="I50" s="82"/>
      <c r="J50" s="17"/>
      <c r="K50" s="17"/>
      <c r="L50" s="17"/>
      <c r="M50" s="17"/>
      <c r="N50" s="17"/>
      <c r="O50" s="17"/>
      <c r="P50" s="17"/>
      <c r="Q50" s="17"/>
      <c r="R50" s="17"/>
      <c r="S50" s="17"/>
      <c r="T50" s="17"/>
      <c r="U50" s="17"/>
      <c r="V50" s="17"/>
      <c r="W50" s="17"/>
      <c r="AD50" s="87"/>
      <c r="AE50" s="6"/>
      <c r="AF50" s="19"/>
    </row>
    <row r="51" spans="2:32" ht="27" customHeight="1" x14ac:dyDescent="0.2">
      <c r="B51" s="83"/>
      <c r="C51" s="84"/>
      <c r="D51" s="81"/>
      <c r="E51" s="82"/>
      <c r="F51" s="81"/>
      <c r="G51" s="82"/>
      <c r="H51" s="81"/>
      <c r="I51" s="82"/>
      <c r="J51" s="17"/>
      <c r="K51" s="17"/>
      <c r="L51" s="17"/>
      <c r="M51" s="17"/>
      <c r="N51" s="17"/>
      <c r="O51" s="17"/>
      <c r="P51" s="17"/>
      <c r="Q51" s="17"/>
      <c r="R51" s="17"/>
      <c r="S51" s="17"/>
      <c r="T51" s="17"/>
      <c r="U51" s="17"/>
      <c r="V51" s="17"/>
      <c r="W51" s="17"/>
      <c r="AD51" s="87"/>
      <c r="AE51" s="6"/>
      <c r="AF51" s="19"/>
    </row>
    <row r="52" spans="2:32" ht="27" customHeight="1" x14ac:dyDescent="0.2">
      <c r="B52" s="85"/>
      <c r="C52" s="80"/>
      <c r="D52" s="81"/>
      <c r="E52" s="82"/>
      <c r="F52" s="81"/>
      <c r="G52" s="82"/>
      <c r="H52" s="81"/>
      <c r="I52" s="82"/>
      <c r="J52" s="17"/>
      <c r="K52" s="17"/>
      <c r="L52" s="17"/>
      <c r="M52" s="17"/>
      <c r="N52" s="17"/>
      <c r="O52" s="17"/>
      <c r="P52" s="17"/>
      <c r="Q52" s="17"/>
      <c r="R52" s="17"/>
      <c r="S52" s="17"/>
      <c r="T52" s="17"/>
      <c r="U52" s="17"/>
      <c r="V52" s="17"/>
      <c r="W52" s="17"/>
      <c r="AD52" s="87"/>
      <c r="AE52" s="6"/>
      <c r="AF52" s="19"/>
    </row>
    <row r="53" spans="2:32" ht="27.75" customHeight="1" x14ac:dyDescent="0.2">
      <c r="B53" s="86"/>
      <c r="C53" s="86"/>
      <c r="D53" s="81"/>
      <c r="E53" s="82"/>
      <c r="F53" s="81"/>
      <c r="G53" s="82"/>
      <c r="H53" s="81"/>
      <c r="I53" s="82"/>
      <c r="J53" s="17"/>
      <c r="K53" s="17"/>
      <c r="L53" s="17"/>
      <c r="M53" s="17"/>
      <c r="N53" s="17"/>
      <c r="O53" s="17"/>
      <c r="P53" s="17"/>
      <c r="Q53" s="17"/>
      <c r="R53" s="17"/>
      <c r="S53" s="17"/>
      <c r="T53" s="17"/>
      <c r="U53" s="17"/>
      <c r="V53" s="17"/>
      <c r="W53" s="17"/>
      <c r="AD53" s="87"/>
      <c r="AE53" s="6"/>
      <c r="AF53" s="19"/>
    </row>
    <row r="54" spans="2:32" ht="6" customHeight="1" x14ac:dyDescent="0.2">
      <c r="B54" s="17"/>
      <c r="C54" s="17"/>
      <c r="D54" s="79"/>
      <c r="E54" s="17"/>
      <c r="F54" s="79"/>
      <c r="G54" s="17"/>
      <c r="H54" s="79"/>
      <c r="I54" s="17"/>
      <c r="J54" s="17"/>
      <c r="K54" s="17"/>
      <c r="L54" s="17"/>
      <c r="M54" s="17"/>
      <c r="N54" s="17"/>
      <c r="O54" s="17"/>
      <c r="P54" s="17"/>
      <c r="Q54" s="17"/>
      <c r="R54" s="17"/>
      <c r="S54" s="17"/>
      <c r="T54" s="17"/>
      <c r="U54" s="17"/>
      <c r="V54" s="17"/>
      <c r="W54" s="17"/>
      <c r="AD54" s="87"/>
      <c r="AE54" s="6"/>
      <c r="AF54" s="19"/>
    </row>
    <row r="55" spans="2:32" ht="27" customHeight="1" x14ac:dyDescent="0.2">
      <c r="B55" s="80"/>
      <c r="C55" s="80"/>
      <c r="D55" s="81"/>
      <c r="E55" s="82"/>
      <c r="F55" s="81"/>
      <c r="G55" s="82"/>
      <c r="H55" s="81"/>
      <c r="I55" s="82"/>
      <c r="J55" s="17"/>
      <c r="K55" s="17"/>
      <c r="L55" s="17"/>
      <c r="M55" s="17"/>
      <c r="N55" s="17"/>
      <c r="O55" s="17"/>
      <c r="P55" s="17"/>
      <c r="Q55" s="17"/>
      <c r="R55" s="17"/>
      <c r="S55" s="17"/>
      <c r="T55" s="17"/>
      <c r="U55" s="17"/>
      <c r="V55" s="17"/>
      <c r="W55" s="17"/>
      <c r="AD55" s="87"/>
      <c r="AE55" s="6"/>
      <c r="AF55" s="19"/>
    </row>
    <row r="56" spans="2:32" ht="27" customHeight="1" x14ac:dyDescent="0.2">
      <c r="B56" s="83"/>
      <c r="C56" s="84"/>
      <c r="D56" s="81"/>
      <c r="E56" s="82"/>
      <c r="F56" s="81"/>
      <c r="G56" s="82"/>
      <c r="H56" s="81"/>
      <c r="I56" s="82"/>
      <c r="J56" s="17"/>
      <c r="K56" s="17"/>
      <c r="L56" s="17"/>
      <c r="M56" s="17"/>
      <c r="N56" s="17"/>
      <c r="O56" s="17"/>
      <c r="P56" s="17"/>
      <c r="Q56" s="17"/>
      <c r="R56" s="17"/>
      <c r="S56" s="17"/>
      <c r="T56" s="17"/>
      <c r="U56" s="17"/>
      <c r="V56" s="17"/>
      <c r="W56" s="17"/>
      <c r="AD56" s="87"/>
      <c r="AE56" s="6"/>
      <c r="AF56" s="19"/>
    </row>
    <row r="57" spans="2:32" ht="27" customHeight="1" x14ac:dyDescent="0.2">
      <c r="B57" s="85"/>
      <c r="C57" s="80"/>
      <c r="D57" s="81"/>
      <c r="E57" s="82"/>
      <c r="F57" s="81"/>
      <c r="G57" s="82"/>
      <c r="H57" s="81"/>
      <c r="I57" s="82"/>
      <c r="J57" s="17"/>
      <c r="K57" s="17"/>
      <c r="L57" s="17"/>
      <c r="M57" s="17"/>
      <c r="N57" s="17"/>
      <c r="O57" s="17"/>
      <c r="P57" s="17"/>
      <c r="Q57" s="17"/>
      <c r="R57" s="17"/>
      <c r="S57" s="17"/>
      <c r="T57" s="17"/>
      <c r="U57" s="17"/>
      <c r="V57" s="17"/>
      <c r="W57" s="17"/>
      <c r="AD57" s="87"/>
      <c r="AE57" s="6"/>
      <c r="AF57" s="19"/>
    </row>
    <row r="58" spans="2:32" ht="27.75" customHeight="1" x14ac:dyDescent="0.2">
      <c r="B58" s="86"/>
      <c r="C58" s="86"/>
      <c r="D58" s="81"/>
      <c r="E58" s="82"/>
      <c r="F58" s="81"/>
      <c r="G58" s="82"/>
      <c r="H58" s="81"/>
      <c r="I58" s="82"/>
      <c r="J58" s="17"/>
      <c r="K58" s="17"/>
      <c r="L58" s="17"/>
      <c r="M58" s="17"/>
      <c r="N58" s="17"/>
      <c r="O58" s="17"/>
      <c r="P58" s="17"/>
      <c r="Q58" s="17"/>
      <c r="R58" s="17"/>
      <c r="S58" s="17"/>
      <c r="T58" s="17"/>
      <c r="U58" s="17"/>
      <c r="V58" s="17"/>
      <c r="W58" s="17"/>
      <c r="AD58" s="87"/>
      <c r="AE58" s="6"/>
      <c r="AF58" s="19"/>
    </row>
    <row r="59" spans="2:32" ht="6" customHeight="1" x14ac:dyDescent="0.2">
      <c r="B59" s="17"/>
      <c r="C59" s="17"/>
      <c r="D59" s="79"/>
      <c r="E59" s="17"/>
      <c r="F59" s="79"/>
      <c r="G59" s="17"/>
      <c r="H59" s="79"/>
      <c r="I59" s="17"/>
      <c r="J59" s="17"/>
      <c r="K59" s="17"/>
      <c r="L59" s="17"/>
      <c r="M59" s="17"/>
      <c r="N59" s="17"/>
      <c r="O59" s="17"/>
      <c r="P59" s="17"/>
      <c r="Q59" s="17"/>
      <c r="R59" s="17"/>
      <c r="S59" s="17"/>
      <c r="T59" s="17"/>
      <c r="U59" s="17"/>
      <c r="V59" s="17"/>
      <c r="W59" s="17"/>
      <c r="AD59" s="87"/>
      <c r="AE59" s="6"/>
      <c r="AF59" s="19"/>
    </row>
    <row r="60" spans="2:32" ht="27" customHeight="1" x14ac:dyDescent="0.2">
      <c r="B60" s="80"/>
      <c r="C60" s="80"/>
      <c r="D60" s="81"/>
      <c r="E60" s="82"/>
      <c r="F60" s="81"/>
      <c r="G60" s="82"/>
      <c r="H60" s="81"/>
      <c r="I60" s="82"/>
      <c r="J60" s="17"/>
      <c r="K60" s="17"/>
      <c r="L60" s="17"/>
      <c r="M60" s="17"/>
      <c r="N60" s="17"/>
      <c r="O60" s="17"/>
      <c r="P60" s="17"/>
      <c r="Q60" s="17"/>
      <c r="R60" s="17"/>
      <c r="S60" s="17"/>
      <c r="T60" s="17"/>
      <c r="U60" s="17"/>
      <c r="V60" s="17"/>
      <c r="W60" s="17"/>
      <c r="AD60" s="87"/>
    </row>
    <row r="61" spans="2:32" ht="27" customHeight="1" x14ac:dyDescent="0.2">
      <c r="B61" s="83"/>
      <c r="C61" s="84"/>
      <c r="D61" s="81"/>
      <c r="E61" s="82"/>
      <c r="F61" s="81"/>
      <c r="G61" s="82"/>
      <c r="H61" s="81"/>
      <c r="I61" s="82"/>
      <c r="J61" s="17"/>
      <c r="K61" s="17"/>
      <c r="L61" s="17"/>
      <c r="M61" s="17"/>
      <c r="N61" s="17"/>
      <c r="O61" s="17"/>
      <c r="P61" s="17"/>
      <c r="Q61" s="17"/>
      <c r="R61" s="17"/>
      <c r="S61" s="17"/>
      <c r="T61" s="17"/>
      <c r="U61" s="17"/>
      <c r="V61" s="17"/>
      <c r="W61" s="17"/>
      <c r="AD61" s="87"/>
    </row>
    <row r="62" spans="2:32" ht="27" customHeight="1" x14ac:dyDescent="0.2">
      <c r="B62" s="85"/>
      <c r="C62" s="80"/>
      <c r="D62" s="81"/>
      <c r="E62" s="82"/>
      <c r="F62" s="81"/>
      <c r="G62" s="82"/>
      <c r="H62" s="81"/>
      <c r="I62" s="82"/>
      <c r="J62" s="17"/>
      <c r="K62" s="17"/>
      <c r="L62" s="17"/>
      <c r="M62" s="17"/>
      <c r="N62" s="17"/>
      <c r="O62" s="17"/>
      <c r="P62" s="17"/>
      <c r="Q62" s="17"/>
      <c r="R62" s="17"/>
      <c r="S62" s="17"/>
      <c r="T62" s="17"/>
      <c r="U62" s="17"/>
      <c r="V62" s="17"/>
      <c r="W62" s="17"/>
      <c r="AD62" s="87"/>
      <c r="AE62" s="17"/>
    </row>
    <row r="63" spans="2:32" ht="27.75" customHeight="1" x14ac:dyDescent="0.2">
      <c r="B63" s="86"/>
      <c r="C63" s="86"/>
      <c r="D63" s="81"/>
      <c r="E63" s="82"/>
      <c r="F63" s="81"/>
      <c r="G63" s="82"/>
      <c r="H63" s="81"/>
      <c r="I63" s="82"/>
      <c r="J63" s="17"/>
      <c r="K63" s="17"/>
      <c r="L63" s="17"/>
      <c r="M63" s="17"/>
      <c r="N63" s="17"/>
      <c r="O63" s="17"/>
      <c r="P63" s="17"/>
      <c r="Q63" s="17"/>
      <c r="R63" s="17"/>
      <c r="S63" s="17"/>
      <c r="T63" s="17"/>
      <c r="U63" s="17"/>
      <c r="V63" s="17"/>
      <c r="W63" s="17"/>
      <c r="AD63" s="87"/>
      <c r="AE63" s="17"/>
    </row>
    <row r="64" spans="2:32" ht="6" customHeight="1" x14ac:dyDescent="0.2">
      <c r="B64" s="17"/>
      <c r="C64" s="17"/>
      <c r="D64" s="79"/>
      <c r="E64" s="17"/>
      <c r="F64" s="79"/>
      <c r="G64" s="17"/>
      <c r="H64" s="79"/>
      <c r="I64" s="17"/>
      <c r="J64" s="17"/>
      <c r="K64" s="17"/>
      <c r="L64" s="17"/>
      <c r="M64" s="17"/>
      <c r="N64" s="17"/>
      <c r="O64" s="17"/>
      <c r="P64" s="17"/>
      <c r="Q64" s="17"/>
      <c r="R64" s="17"/>
      <c r="S64" s="17"/>
      <c r="T64" s="17"/>
      <c r="U64" s="17"/>
      <c r="V64" s="17"/>
      <c r="W64" s="17"/>
      <c r="AD64" s="87"/>
      <c r="AE64" s="17"/>
    </row>
    <row r="65" spans="2:31" ht="27" customHeight="1" x14ac:dyDescent="0.2">
      <c r="B65" s="80"/>
      <c r="C65" s="80"/>
      <c r="D65" s="81"/>
      <c r="E65" s="82"/>
      <c r="F65" s="81"/>
      <c r="G65" s="82"/>
      <c r="H65" s="81"/>
      <c r="I65" s="82"/>
      <c r="J65" s="17"/>
      <c r="K65" s="17"/>
      <c r="L65" s="17"/>
      <c r="M65" s="17"/>
      <c r="N65" s="17"/>
      <c r="O65" s="17"/>
      <c r="P65" s="17"/>
      <c r="Q65" s="17"/>
      <c r="R65" s="17"/>
      <c r="S65" s="17"/>
      <c r="T65" s="17"/>
      <c r="U65" s="17"/>
      <c r="V65" s="17"/>
      <c r="W65" s="17"/>
      <c r="AD65" s="87"/>
      <c r="AE65" s="17"/>
    </row>
    <row r="66" spans="2:31" ht="27" customHeight="1" x14ac:dyDescent="0.2">
      <c r="B66" s="83"/>
      <c r="C66" s="84"/>
      <c r="D66" s="81"/>
      <c r="E66" s="82"/>
      <c r="F66" s="81"/>
      <c r="G66" s="82"/>
      <c r="H66" s="81"/>
      <c r="I66" s="82"/>
      <c r="J66" s="17"/>
      <c r="K66" s="17"/>
      <c r="L66" s="17"/>
      <c r="M66" s="17"/>
      <c r="N66" s="17"/>
      <c r="O66" s="17"/>
      <c r="P66" s="17"/>
      <c r="Q66" s="17"/>
      <c r="R66" s="17"/>
      <c r="S66" s="17"/>
      <c r="T66" s="17"/>
      <c r="U66" s="17"/>
      <c r="V66" s="17"/>
      <c r="W66" s="17"/>
      <c r="AD66" s="87"/>
      <c r="AE66" s="17"/>
    </row>
    <row r="67" spans="2:31" ht="27" customHeight="1" x14ac:dyDescent="0.2">
      <c r="B67" s="85"/>
      <c r="C67" s="80"/>
      <c r="D67" s="81"/>
      <c r="E67" s="82"/>
      <c r="F67" s="81"/>
      <c r="G67" s="82"/>
      <c r="H67" s="81"/>
      <c r="I67" s="82"/>
      <c r="J67" s="17"/>
      <c r="K67" s="17"/>
      <c r="L67" s="17"/>
      <c r="M67" s="17"/>
      <c r="N67" s="17"/>
      <c r="O67" s="17"/>
      <c r="P67" s="17"/>
      <c r="Q67" s="17"/>
      <c r="R67" s="17"/>
      <c r="S67" s="17"/>
      <c r="T67" s="17"/>
      <c r="U67" s="17"/>
      <c r="V67" s="17"/>
      <c r="W67" s="17"/>
      <c r="AD67" s="87"/>
      <c r="AE67" s="17"/>
    </row>
    <row r="68" spans="2:31" ht="27.75" customHeight="1" x14ac:dyDescent="0.2">
      <c r="B68" s="86"/>
      <c r="C68" s="86"/>
      <c r="D68" s="81"/>
      <c r="E68" s="82"/>
      <c r="F68" s="81"/>
      <c r="G68" s="82"/>
      <c r="H68" s="81"/>
      <c r="I68" s="82"/>
      <c r="J68" s="17"/>
      <c r="K68" s="17"/>
      <c r="L68" s="17"/>
      <c r="M68" s="17"/>
      <c r="N68" s="17"/>
      <c r="O68" s="17"/>
      <c r="P68" s="17"/>
      <c r="Q68" s="17"/>
      <c r="R68" s="17"/>
    </row>
    <row r="69" spans="2:31" ht="21" customHeight="1" x14ac:dyDescent="0.2">
      <c r="B69" s="17"/>
      <c r="C69" s="17"/>
      <c r="D69" s="79"/>
      <c r="E69" s="17"/>
      <c r="F69" s="79"/>
      <c r="G69" s="17"/>
      <c r="H69" s="79"/>
      <c r="I69" s="17"/>
      <c r="J69" s="17"/>
      <c r="K69" s="17"/>
      <c r="L69" s="17"/>
      <c r="M69" s="17"/>
      <c r="N69" s="17"/>
      <c r="O69" s="17"/>
      <c r="P69" s="17"/>
      <c r="Q69" s="17"/>
      <c r="R69" s="17"/>
    </row>
    <row r="70" spans="2:31" ht="21" customHeight="1" x14ac:dyDescent="0.2">
      <c r="B70" s="17"/>
      <c r="C70" s="17"/>
      <c r="D70" s="79"/>
      <c r="E70" s="17"/>
      <c r="F70" s="79"/>
      <c r="G70" s="17"/>
      <c r="H70" s="79"/>
      <c r="I70" s="17"/>
      <c r="J70" s="17"/>
      <c r="K70" s="17"/>
      <c r="L70" s="17"/>
      <c r="M70" s="17"/>
      <c r="N70" s="17"/>
      <c r="O70" s="17"/>
      <c r="P70" s="17"/>
      <c r="Q70" s="17"/>
      <c r="R70" s="17"/>
    </row>
  </sheetData>
  <sheetProtection algorithmName="SHA-512" hashValue="88Ogn1UZhtizz9YzfC6rCTgJkwCYUq2fZBxJROeANDbliEw3rggRo/DUu9QTo/pgHb/oM0et3mCTC7+/sOi7jQ==" saltValue="rzQZ3rRQZDrF1pOK49hehQ==" spinCount="100000" sheet="1" selectLockedCells="1"/>
  <mergeCells count="7">
    <mergeCell ref="K33:P33"/>
    <mergeCell ref="K38:P38"/>
    <mergeCell ref="B1:F1"/>
    <mergeCell ref="K2:P7"/>
    <mergeCell ref="K18:P18"/>
    <mergeCell ref="K23:P23"/>
    <mergeCell ref="K28:P28"/>
  </mergeCells>
  <phoneticPr fontId="1"/>
  <conditionalFormatting sqref="B11 B16 B21 B26">
    <cfRule type="expression" dxfId="617" priority="965" stopIfTrue="1">
      <formula>NOT(ISERROR(SEARCH("女",$B11)))</formula>
    </cfRule>
    <cfRule type="expression" dxfId="616" priority="966" stopIfTrue="1">
      <formula>NOT(ISERROR(SEARCH("男",$B11)))</formula>
    </cfRule>
  </conditionalFormatting>
  <conditionalFormatting sqref="C11">
    <cfRule type="expression" dxfId="615" priority="963" stopIfTrue="1">
      <formula>NOT(ISERROR(SEARCH("男",$B11)))</formula>
    </cfRule>
    <cfRule type="expression" dxfId="614" priority="964" stopIfTrue="1">
      <formula>NOT(ISERROR(SEARCH("女",$B11)))</formula>
    </cfRule>
  </conditionalFormatting>
  <conditionalFormatting sqref="C13">
    <cfRule type="expression" dxfId="613" priority="961" stopIfTrue="1">
      <formula>NOT(ISERROR(SEARCH("男",$B11)))</formula>
    </cfRule>
    <cfRule type="expression" dxfId="612" priority="962" stopIfTrue="1">
      <formula>NOT(ISERROR(SEARCH("女",$B11)))</formula>
    </cfRule>
  </conditionalFormatting>
  <conditionalFormatting sqref="D10:E10">
    <cfRule type="expression" dxfId="611" priority="957" stopIfTrue="1">
      <formula>NOT(ISERROR(SEARCH("男",$B11)))</formula>
    </cfRule>
    <cfRule type="expression" dxfId="610" priority="958" stopIfTrue="1">
      <formula>NOT(ISERROR(SEARCH("女",$B11)))</formula>
    </cfRule>
  </conditionalFormatting>
  <conditionalFormatting sqref="D12:E12">
    <cfRule type="expression" dxfId="609" priority="953" stopIfTrue="1">
      <formula>NOT(ISERROR(SEARCH("男",$B11)))</formula>
    </cfRule>
    <cfRule type="expression" dxfId="608" priority="954" stopIfTrue="1">
      <formula>NOT(ISERROR(SEARCH("女",$B11)))</formula>
    </cfRule>
  </conditionalFormatting>
  <conditionalFormatting sqref="C26">
    <cfRule type="expression" dxfId="607" priority="909" stopIfTrue="1">
      <formula>NOT(ISERROR(SEARCH("男",$B26)))</formula>
    </cfRule>
    <cfRule type="expression" dxfId="606" priority="910" stopIfTrue="1">
      <formula>NOT(ISERROR(SEARCH("女",$B26)))</formula>
    </cfRule>
  </conditionalFormatting>
  <conditionalFormatting sqref="C18">
    <cfRule type="expression" dxfId="605" priority="919" stopIfTrue="1">
      <formula>NOT(ISERROR(SEARCH("男",$B16)))</formula>
    </cfRule>
    <cfRule type="expression" dxfId="604" priority="920" stopIfTrue="1">
      <formula>NOT(ISERROR(SEARCH("女",$B16)))</formula>
    </cfRule>
  </conditionalFormatting>
  <conditionalFormatting sqref="C23">
    <cfRule type="expression" dxfId="603" priority="917" stopIfTrue="1">
      <formula>NOT(ISERROR(SEARCH("男",$B21)))</formula>
    </cfRule>
    <cfRule type="expression" dxfId="602" priority="918" stopIfTrue="1">
      <formula>NOT(ISERROR(SEARCH("女",$B21)))</formula>
    </cfRule>
  </conditionalFormatting>
  <conditionalFormatting sqref="C28">
    <cfRule type="expression" dxfId="601" priority="915" stopIfTrue="1">
      <formula>NOT(ISERROR(SEARCH("男",$B26)))</formula>
    </cfRule>
    <cfRule type="expression" dxfId="600" priority="916" stopIfTrue="1">
      <formula>NOT(ISERROR(SEARCH("女",$B26)))</formula>
    </cfRule>
  </conditionalFormatting>
  <conditionalFormatting sqref="C16">
    <cfRule type="expression" dxfId="599" priority="913" stopIfTrue="1">
      <formula>NOT(ISERROR(SEARCH("男",$B16)))</formula>
    </cfRule>
    <cfRule type="expression" dxfId="598" priority="914" stopIfTrue="1">
      <formula>NOT(ISERROR(SEARCH("女",$B16)))</formula>
    </cfRule>
  </conditionalFormatting>
  <conditionalFormatting sqref="C21">
    <cfRule type="expression" dxfId="597" priority="911" stopIfTrue="1">
      <formula>NOT(ISERROR(SEARCH("男",$B21)))</formula>
    </cfRule>
    <cfRule type="expression" dxfId="596" priority="912" stopIfTrue="1">
      <formula>NOT(ISERROR(SEARCH("女",$B21)))</formula>
    </cfRule>
  </conditionalFormatting>
  <conditionalFormatting sqref="B18">
    <cfRule type="expression" dxfId="595" priority="797" stopIfTrue="1">
      <formula>AND(B11=B16,E10&gt;0,E15&gt;0,B18=0)</formula>
    </cfRule>
    <cfRule type="expression" dxfId="594" priority="798" stopIfTrue="1">
      <formula>NOT(ISERROR(SEARCH("女",$B16)))</formula>
    </cfRule>
    <cfRule type="expression" dxfId="593" priority="908" stopIfTrue="1">
      <formula>NOT(ISERROR(SEARCH("男",$B16)))</formula>
    </cfRule>
  </conditionalFormatting>
  <conditionalFormatting sqref="B11">
    <cfRule type="expression" dxfId="592" priority="905" stopIfTrue="1">
      <formula>AND(B11="",E10&gt;0)</formula>
    </cfRule>
  </conditionalFormatting>
  <conditionalFormatting sqref="B16">
    <cfRule type="expression" dxfId="591" priority="904" stopIfTrue="1">
      <formula>AND(B16="",E15&gt;0)</formula>
    </cfRule>
  </conditionalFormatting>
  <conditionalFormatting sqref="B21">
    <cfRule type="expression" dxfId="590" priority="903" stopIfTrue="1">
      <formula>AND(B21="",E20&gt;0)</formula>
    </cfRule>
  </conditionalFormatting>
  <conditionalFormatting sqref="B26">
    <cfRule type="expression" dxfId="589" priority="902" stopIfTrue="1">
      <formula>AND(B26="",E25&gt;0)</formula>
    </cfRule>
  </conditionalFormatting>
  <conditionalFormatting sqref="D15">
    <cfRule type="expression" dxfId="588" priority="184" stopIfTrue="1">
      <formula>$B$16="混合"</formula>
    </cfRule>
    <cfRule type="expression" dxfId="587" priority="892" stopIfTrue="1">
      <formula>NOT(ISERROR(SEARCH("男",$B16)))</formula>
    </cfRule>
    <cfRule type="expression" dxfId="586" priority="893" stopIfTrue="1">
      <formula>NOT(ISERROR(SEARCH("女",$B16)))</formula>
    </cfRule>
  </conditionalFormatting>
  <conditionalFormatting sqref="D16">
    <cfRule type="expression" dxfId="585" priority="182" stopIfTrue="1">
      <formula>$B$16="混合"</formula>
    </cfRule>
    <cfRule type="expression" dxfId="584" priority="890" stopIfTrue="1">
      <formula>NOT(ISERROR(SEARCH("男",$B16)))</formula>
    </cfRule>
    <cfRule type="expression" dxfId="583" priority="891" stopIfTrue="1">
      <formula>NOT(ISERROR(SEARCH("女",$B16)))</formula>
    </cfRule>
  </conditionalFormatting>
  <conditionalFormatting sqref="D17">
    <cfRule type="expression" dxfId="582" priority="172" stopIfTrue="1">
      <formula>$B$16="混合"</formula>
    </cfRule>
    <cfRule type="expression" dxfId="581" priority="888" stopIfTrue="1">
      <formula>NOT(ISERROR(SEARCH("男",$B16)))</formula>
    </cfRule>
    <cfRule type="expression" dxfId="580" priority="889" stopIfTrue="1">
      <formula>NOT(ISERROR(SEARCH("女",$B16)))</formula>
    </cfRule>
  </conditionalFormatting>
  <conditionalFormatting sqref="D18">
    <cfRule type="expression" dxfId="579" priority="170" stopIfTrue="1">
      <formula>$B$16="混合"</formula>
    </cfRule>
    <cfRule type="expression" dxfId="578" priority="886" stopIfTrue="1">
      <formula>NOT(ISERROR(SEARCH("男",$B16)))</formula>
    </cfRule>
    <cfRule type="expression" dxfId="577" priority="887" stopIfTrue="1">
      <formula>NOT(ISERROR(SEARCH("女",$B16)))</formula>
    </cfRule>
  </conditionalFormatting>
  <conditionalFormatting sqref="E15 G15 I15">
    <cfRule type="expression" dxfId="576" priority="841" stopIfTrue="1">
      <formula>NOT(ISERROR(SEARCH("男",$B16)))</formula>
    </cfRule>
    <cfRule type="expression" dxfId="575" priority="842" stopIfTrue="1">
      <formula>NOT(ISERROR(SEARCH("女",$B16)))</formula>
    </cfRule>
  </conditionalFormatting>
  <conditionalFormatting sqref="E16 G16 I16">
    <cfRule type="expression" dxfId="574" priority="839" stopIfTrue="1">
      <formula>NOT(ISERROR(SEARCH("男",$B16)))</formula>
    </cfRule>
    <cfRule type="expression" dxfId="573" priority="840" stopIfTrue="1">
      <formula>NOT(ISERROR(SEARCH("女",$B16)))</formula>
    </cfRule>
  </conditionalFormatting>
  <conditionalFormatting sqref="E17 G17 I17">
    <cfRule type="expression" dxfId="572" priority="837" stopIfTrue="1">
      <formula>NOT(ISERROR(SEARCH("男",$B16)))</formula>
    </cfRule>
    <cfRule type="expression" dxfId="571" priority="838" stopIfTrue="1">
      <formula>NOT(ISERROR(SEARCH("女",$B16)))</formula>
    </cfRule>
  </conditionalFormatting>
  <conditionalFormatting sqref="E18 G18 I18">
    <cfRule type="expression" dxfId="570" priority="835" stopIfTrue="1">
      <formula>NOT(ISERROR(SEARCH("男",$B16)))</formula>
    </cfRule>
    <cfRule type="expression" dxfId="569" priority="836" stopIfTrue="1">
      <formula>NOT(ISERROR(SEARCH("女",$B16)))</formula>
    </cfRule>
  </conditionalFormatting>
  <conditionalFormatting sqref="E16">
    <cfRule type="expression" dxfId="568" priority="181" stopIfTrue="1">
      <formula>$B$16="混合"</formula>
    </cfRule>
    <cfRule type="expression" dxfId="567" priority="834" stopIfTrue="1">
      <formula>AND(E16="",E15&gt;0)</formula>
    </cfRule>
  </conditionalFormatting>
  <conditionalFormatting sqref="G16">
    <cfRule type="expression" dxfId="566" priority="177" stopIfTrue="1">
      <formula>$B$16="混合"</formula>
    </cfRule>
    <cfRule type="expression" dxfId="565" priority="833" stopIfTrue="1">
      <formula>AND(G15&gt;0,G16="")</formula>
    </cfRule>
  </conditionalFormatting>
  <conditionalFormatting sqref="I16">
    <cfRule type="expression" dxfId="564" priority="173" stopIfTrue="1">
      <formula>$B$16="混合"</formula>
    </cfRule>
    <cfRule type="expression" dxfId="563" priority="832" stopIfTrue="1">
      <formula>AND(I15&gt;0,I16="")</formula>
    </cfRule>
  </conditionalFormatting>
  <conditionalFormatting sqref="E18">
    <cfRule type="expression" dxfId="562" priority="169" stopIfTrue="1">
      <formula>$B$16="混合"</formula>
    </cfRule>
    <cfRule type="expression" dxfId="561" priority="831" stopIfTrue="1">
      <formula>AND(E17&gt;0,E18="")</formula>
    </cfRule>
  </conditionalFormatting>
  <conditionalFormatting sqref="G18">
    <cfRule type="expression" dxfId="560" priority="165" stopIfTrue="1">
      <formula>$B$16="混合"</formula>
    </cfRule>
    <cfRule type="expression" dxfId="559" priority="830" stopIfTrue="1">
      <formula>AND(G17&gt;0,G18="")</formula>
    </cfRule>
  </conditionalFormatting>
  <conditionalFormatting sqref="I18">
    <cfRule type="expression" dxfId="558" priority="161" stopIfTrue="1">
      <formula>$B$16="混合"</formula>
    </cfRule>
    <cfRule type="expression" dxfId="557" priority="829" stopIfTrue="1">
      <formula>AND(I17&gt;0,I18="")</formula>
    </cfRule>
  </conditionalFormatting>
  <conditionalFormatting sqref="B13">
    <cfRule type="expression" dxfId="556" priority="799" stopIfTrue="1">
      <formula>NOT(ISERROR(SEARCH("女",$B11)))</formula>
    </cfRule>
    <cfRule type="expression" dxfId="555" priority="800" stopIfTrue="1">
      <formula>NOT(ISERROR(SEARCH("男",$B11)))</formula>
    </cfRule>
  </conditionalFormatting>
  <conditionalFormatting sqref="B23">
    <cfRule type="expression" dxfId="554" priority="794" stopIfTrue="1">
      <formula>AND(B16=B21,E15&gt;0,E20&gt;0,B23=0)</formula>
    </cfRule>
    <cfRule type="expression" dxfId="553" priority="795" stopIfTrue="1">
      <formula>NOT(ISERROR(SEARCH("女",$B21)))</formula>
    </cfRule>
    <cfRule type="expression" dxfId="552" priority="796" stopIfTrue="1">
      <formula>NOT(ISERROR(SEARCH("男",$B21)))</formula>
    </cfRule>
  </conditionalFormatting>
  <conditionalFormatting sqref="B28">
    <cfRule type="expression" dxfId="551" priority="791" stopIfTrue="1">
      <formula>AND(B21=B26,E20&gt;0,E25&gt;0,B28=0)</formula>
    </cfRule>
    <cfRule type="expression" dxfId="550" priority="792" stopIfTrue="1">
      <formula>NOT(ISERROR(SEARCH("女",$B26)))</formula>
    </cfRule>
    <cfRule type="expression" dxfId="549" priority="793" stopIfTrue="1">
      <formula>NOT(ISERROR(SEARCH("男",$B26)))</formula>
    </cfRule>
  </conditionalFormatting>
  <conditionalFormatting sqref="B31 B41 B46 B51 B56 B61 B66">
    <cfRule type="expression" dxfId="548" priority="775" stopIfTrue="1">
      <formula>NOT(ISERROR(SEARCH("女",$B31)))</formula>
    </cfRule>
    <cfRule type="expression" dxfId="547" priority="776" stopIfTrue="1">
      <formula>NOT(ISERROR(SEARCH("男",$B31)))</formula>
    </cfRule>
  </conditionalFormatting>
  <conditionalFormatting sqref="C31 C41 C46 C51 C56 C61 C66">
    <cfRule type="expression" dxfId="546" priority="771" stopIfTrue="1">
      <formula>NOT(ISERROR(SEARCH("男",$B31)))</formula>
    </cfRule>
    <cfRule type="expression" dxfId="545" priority="772" stopIfTrue="1">
      <formula>NOT(ISERROR(SEARCH("女",$B31)))</formula>
    </cfRule>
  </conditionalFormatting>
  <conditionalFormatting sqref="C33 C43 C48 C53 C58 C63 C68">
    <cfRule type="expression" dxfId="544" priority="773" stopIfTrue="1">
      <formula>NOT(ISERROR(SEARCH("男",$B31)))</formula>
    </cfRule>
    <cfRule type="expression" dxfId="543" priority="774" stopIfTrue="1">
      <formula>NOT(ISERROR(SEARCH("女",$B31)))</formula>
    </cfRule>
  </conditionalFormatting>
  <conditionalFormatting sqref="B31 B41 B46 B51 B56 B61 B66">
    <cfRule type="expression" dxfId="542" priority="770" stopIfTrue="1">
      <formula>AND(B31="",E30&gt;0)</formula>
    </cfRule>
  </conditionalFormatting>
  <conditionalFormatting sqref="D40 D45 D50 D55 D60 D65">
    <cfRule type="expression" dxfId="541" priority="768" stopIfTrue="1">
      <formula>NOT(ISERROR(SEARCH("男",$B41)))</formula>
    </cfRule>
    <cfRule type="expression" dxfId="540" priority="769" stopIfTrue="1">
      <formula>NOT(ISERROR(SEARCH("女",$B41)))</formula>
    </cfRule>
  </conditionalFormatting>
  <conditionalFormatting sqref="D41 D46 D51 D56 D61 D66">
    <cfRule type="expression" dxfId="539" priority="766" stopIfTrue="1">
      <formula>NOT(ISERROR(SEARCH("男",$B41)))</formula>
    </cfRule>
    <cfRule type="expression" dxfId="538" priority="767" stopIfTrue="1">
      <formula>NOT(ISERROR(SEARCH("女",$B41)))</formula>
    </cfRule>
  </conditionalFormatting>
  <conditionalFormatting sqref="D42 D47 D52 D57 D62 D67">
    <cfRule type="expression" dxfId="537" priority="764" stopIfTrue="1">
      <formula>NOT(ISERROR(SEARCH("男",$B41)))</formula>
    </cfRule>
    <cfRule type="expression" dxfId="536" priority="765" stopIfTrue="1">
      <formula>NOT(ISERROR(SEARCH("女",$B41)))</formula>
    </cfRule>
  </conditionalFormatting>
  <conditionalFormatting sqref="D43 D48 D53 D58 D63 D68">
    <cfRule type="expression" dxfId="535" priority="762" stopIfTrue="1">
      <formula>NOT(ISERROR(SEARCH("男",$B41)))</formula>
    </cfRule>
    <cfRule type="expression" dxfId="534" priority="763" stopIfTrue="1">
      <formula>NOT(ISERROR(SEARCH("女",$B41)))</formula>
    </cfRule>
  </conditionalFormatting>
  <conditionalFormatting sqref="E40 E45 E50 E55 E60 E65 G40 G45 G50 G55 G60 G65 I40 I45 I50 I55 I60 I65">
    <cfRule type="expression" dxfId="533" priority="760" stopIfTrue="1">
      <formula>NOT(ISERROR(SEARCH("男",$B41)))</formula>
    </cfRule>
    <cfRule type="expression" dxfId="532" priority="761" stopIfTrue="1">
      <formula>NOT(ISERROR(SEARCH("女",$B41)))</formula>
    </cfRule>
  </conditionalFormatting>
  <conditionalFormatting sqref="E41 E46 E51 E56 E61 E66 G41 G46 G51 G56 G61 G66 I41 I46 I51 I56 I61 I66">
    <cfRule type="expression" dxfId="531" priority="758" stopIfTrue="1">
      <formula>NOT(ISERROR(SEARCH("男",$B41)))</formula>
    </cfRule>
    <cfRule type="expression" dxfId="530" priority="759" stopIfTrue="1">
      <formula>NOT(ISERROR(SEARCH("女",$B41)))</formula>
    </cfRule>
  </conditionalFormatting>
  <conditionalFormatting sqref="E42 E47 E52 E57 E62 E67 G42 G47 G52 G57 G62 G67 I42 I47 I52 I57 I62 I67">
    <cfRule type="expression" dxfId="529" priority="756" stopIfTrue="1">
      <formula>NOT(ISERROR(SEARCH("男",$B41)))</formula>
    </cfRule>
    <cfRule type="expression" dxfId="528" priority="757" stopIfTrue="1">
      <formula>NOT(ISERROR(SEARCH("女",$B41)))</formula>
    </cfRule>
  </conditionalFormatting>
  <conditionalFormatting sqref="E43 E48 E53 E58 E63 E68 G43 G48 G53 G58 G63 G68 I43 I48 I53 I58 I63 I68">
    <cfRule type="expression" dxfId="527" priority="754" stopIfTrue="1">
      <formula>NOT(ISERROR(SEARCH("男",$B41)))</formula>
    </cfRule>
    <cfRule type="expression" dxfId="526" priority="755" stopIfTrue="1">
      <formula>NOT(ISERROR(SEARCH("女",$B41)))</formula>
    </cfRule>
  </conditionalFormatting>
  <conditionalFormatting sqref="E41 E46 E51 E56 E61 E66">
    <cfRule type="expression" dxfId="525" priority="753" stopIfTrue="1">
      <formula>AND(E41="",E40&gt;0)</formula>
    </cfRule>
  </conditionalFormatting>
  <conditionalFormatting sqref="G41 G46 G51 G56 G61 G66">
    <cfRule type="expression" dxfId="524" priority="752" stopIfTrue="1">
      <formula>AND(G40&gt;0,G41="")</formula>
    </cfRule>
  </conditionalFormatting>
  <conditionalFormatting sqref="I41 I46 I51 I56 I61 I66">
    <cfRule type="expression" dxfId="523" priority="751" stopIfTrue="1">
      <formula>AND(I40&gt;0,I41="")</formula>
    </cfRule>
  </conditionalFormatting>
  <conditionalFormatting sqref="E43 E48 E53 E58 E63 E68">
    <cfRule type="expression" dxfId="522" priority="750" stopIfTrue="1">
      <formula>AND(E42&gt;0,E43="")</formula>
    </cfRule>
  </conditionalFormatting>
  <conditionalFormatting sqref="G43 G48 G53 G58 G63 G68">
    <cfRule type="expression" dxfId="521" priority="749" stopIfTrue="1">
      <formula>AND(G42&gt;0,G43="")</formula>
    </cfRule>
  </conditionalFormatting>
  <conditionalFormatting sqref="I43 I48 I53 I58 I63 I68">
    <cfRule type="expression" dxfId="520" priority="748" stopIfTrue="1">
      <formula>AND(I42&gt;0,I43="")</formula>
    </cfRule>
  </conditionalFormatting>
  <conditionalFormatting sqref="B33 B43 B48 B53 B58 B63 B68">
    <cfRule type="expression" dxfId="519" priority="745" stopIfTrue="1">
      <formula>AND(B26=B31,E25&gt;0,E30&gt;0,B33=0)</formula>
    </cfRule>
    <cfRule type="expression" dxfId="518" priority="746" stopIfTrue="1">
      <formula>NOT(ISERROR(SEARCH("女",$B31)))</formula>
    </cfRule>
    <cfRule type="expression" dxfId="517" priority="747" stopIfTrue="1">
      <formula>NOT(ISERROR(SEARCH("男",$B31)))</formula>
    </cfRule>
  </conditionalFormatting>
  <conditionalFormatting sqref="F15">
    <cfRule type="expression" dxfId="516" priority="180" stopIfTrue="1">
      <formula>$B$16="混合"</formula>
    </cfRule>
    <cfRule type="expression" dxfId="515" priority="743" stopIfTrue="1">
      <formula>NOT(ISERROR(SEARCH("男",$B16)))</formula>
    </cfRule>
    <cfRule type="expression" dxfId="514" priority="744" stopIfTrue="1">
      <formula>NOT(ISERROR(SEARCH("女",$B16)))</formula>
    </cfRule>
  </conditionalFormatting>
  <conditionalFormatting sqref="F16">
    <cfRule type="expression" dxfId="513" priority="178" stopIfTrue="1">
      <formula>$B$16="混合"</formula>
    </cfRule>
    <cfRule type="expression" dxfId="512" priority="741" stopIfTrue="1">
      <formula>NOT(ISERROR(SEARCH("男",$B16)))</formula>
    </cfRule>
    <cfRule type="expression" dxfId="511" priority="742" stopIfTrue="1">
      <formula>NOT(ISERROR(SEARCH("女",$B16)))</formula>
    </cfRule>
  </conditionalFormatting>
  <conditionalFormatting sqref="F17">
    <cfRule type="expression" dxfId="510" priority="168" stopIfTrue="1">
      <formula>$B$16="混合"</formula>
    </cfRule>
    <cfRule type="expression" dxfId="509" priority="739" stopIfTrue="1">
      <formula>NOT(ISERROR(SEARCH("男",$B16)))</formula>
    </cfRule>
    <cfRule type="expression" dxfId="508" priority="740" stopIfTrue="1">
      <formula>NOT(ISERROR(SEARCH("女",$B16)))</formula>
    </cfRule>
  </conditionalFormatting>
  <conditionalFormatting sqref="F18">
    <cfRule type="expression" dxfId="507" priority="166" stopIfTrue="1">
      <formula>$B$16="混合"</formula>
    </cfRule>
    <cfRule type="expression" dxfId="506" priority="737" stopIfTrue="1">
      <formula>NOT(ISERROR(SEARCH("男",$B16)))</formula>
    </cfRule>
    <cfRule type="expression" dxfId="505" priority="738" stopIfTrue="1">
      <formula>NOT(ISERROR(SEARCH("女",$B16)))</formula>
    </cfRule>
  </conditionalFormatting>
  <conditionalFormatting sqref="F40">
    <cfRule type="expression" dxfId="504" priority="703" stopIfTrue="1">
      <formula>NOT(ISERROR(SEARCH("男",$B41)))</formula>
    </cfRule>
    <cfRule type="expression" dxfId="503" priority="704" stopIfTrue="1">
      <formula>NOT(ISERROR(SEARCH("女",$B41)))</formula>
    </cfRule>
  </conditionalFormatting>
  <conditionalFormatting sqref="F41">
    <cfRule type="expression" dxfId="502" priority="701" stopIfTrue="1">
      <formula>NOT(ISERROR(SEARCH("男",$B41)))</formula>
    </cfRule>
    <cfRule type="expression" dxfId="501" priority="702" stopIfTrue="1">
      <formula>NOT(ISERROR(SEARCH("女",$B41)))</formula>
    </cfRule>
  </conditionalFormatting>
  <conditionalFormatting sqref="F42">
    <cfRule type="expression" dxfId="500" priority="699" stopIfTrue="1">
      <formula>NOT(ISERROR(SEARCH("男",$B41)))</formula>
    </cfRule>
    <cfRule type="expression" dxfId="499" priority="700" stopIfTrue="1">
      <formula>NOT(ISERROR(SEARCH("女",$B41)))</formula>
    </cfRule>
  </conditionalFormatting>
  <conditionalFormatting sqref="F43">
    <cfRule type="expression" dxfId="498" priority="697" stopIfTrue="1">
      <formula>NOT(ISERROR(SEARCH("男",$B41)))</formula>
    </cfRule>
    <cfRule type="expression" dxfId="497" priority="698" stopIfTrue="1">
      <formula>NOT(ISERROR(SEARCH("女",$B41)))</formula>
    </cfRule>
  </conditionalFormatting>
  <conditionalFormatting sqref="F45">
    <cfRule type="expression" dxfId="496" priority="695" stopIfTrue="1">
      <formula>NOT(ISERROR(SEARCH("男",$B46)))</formula>
    </cfRule>
    <cfRule type="expression" dxfId="495" priority="696" stopIfTrue="1">
      <formula>NOT(ISERROR(SEARCH("女",$B46)))</formula>
    </cfRule>
  </conditionalFormatting>
  <conditionalFormatting sqref="F46">
    <cfRule type="expression" dxfId="494" priority="693" stopIfTrue="1">
      <formula>NOT(ISERROR(SEARCH("男",$B46)))</formula>
    </cfRule>
    <cfRule type="expression" dxfId="493" priority="694" stopIfTrue="1">
      <formula>NOT(ISERROR(SEARCH("女",$B46)))</formula>
    </cfRule>
  </conditionalFormatting>
  <conditionalFormatting sqref="F47">
    <cfRule type="expression" dxfId="492" priority="691" stopIfTrue="1">
      <formula>NOT(ISERROR(SEARCH("男",$B46)))</formula>
    </cfRule>
    <cfRule type="expression" dxfId="491" priority="692" stopIfTrue="1">
      <formula>NOT(ISERROR(SEARCH("女",$B46)))</formula>
    </cfRule>
  </conditionalFormatting>
  <conditionalFormatting sqref="F48">
    <cfRule type="expression" dxfId="490" priority="689" stopIfTrue="1">
      <formula>NOT(ISERROR(SEARCH("男",$B46)))</formula>
    </cfRule>
    <cfRule type="expression" dxfId="489" priority="690" stopIfTrue="1">
      <formula>NOT(ISERROR(SEARCH("女",$B46)))</formula>
    </cfRule>
  </conditionalFormatting>
  <conditionalFormatting sqref="F50">
    <cfRule type="expression" dxfId="488" priority="687" stopIfTrue="1">
      <formula>NOT(ISERROR(SEARCH("男",$B51)))</formula>
    </cfRule>
    <cfRule type="expression" dxfId="487" priority="688" stopIfTrue="1">
      <formula>NOT(ISERROR(SEARCH("女",$B51)))</formula>
    </cfRule>
  </conditionalFormatting>
  <conditionalFormatting sqref="F51">
    <cfRule type="expression" dxfId="486" priority="685" stopIfTrue="1">
      <formula>NOT(ISERROR(SEARCH("男",$B51)))</formula>
    </cfRule>
    <cfRule type="expression" dxfId="485" priority="686" stopIfTrue="1">
      <formula>NOT(ISERROR(SEARCH("女",$B51)))</formula>
    </cfRule>
  </conditionalFormatting>
  <conditionalFormatting sqref="F52">
    <cfRule type="expression" dxfId="484" priority="683" stopIfTrue="1">
      <formula>NOT(ISERROR(SEARCH("男",$B51)))</formula>
    </cfRule>
    <cfRule type="expression" dxfId="483" priority="684" stopIfTrue="1">
      <formula>NOT(ISERROR(SEARCH("女",$B51)))</formula>
    </cfRule>
  </conditionalFormatting>
  <conditionalFormatting sqref="F53">
    <cfRule type="expression" dxfId="482" priority="681" stopIfTrue="1">
      <formula>NOT(ISERROR(SEARCH("男",$B51)))</formula>
    </cfRule>
    <cfRule type="expression" dxfId="481" priority="682" stopIfTrue="1">
      <formula>NOT(ISERROR(SEARCH("女",$B51)))</formula>
    </cfRule>
  </conditionalFormatting>
  <conditionalFormatting sqref="F55">
    <cfRule type="expression" dxfId="480" priority="679" stopIfTrue="1">
      <formula>NOT(ISERROR(SEARCH("男",$B56)))</formula>
    </cfRule>
    <cfRule type="expression" dxfId="479" priority="680" stopIfTrue="1">
      <formula>NOT(ISERROR(SEARCH("女",$B56)))</formula>
    </cfRule>
  </conditionalFormatting>
  <conditionalFormatting sqref="F56">
    <cfRule type="expression" dxfId="478" priority="677" stopIfTrue="1">
      <formula>NOT(ISERROR(SEARCH("男",$B56)))</formula>
    </cfRule>
    <cfRule type="expression" dxfId="477" priority="678" stopIfTrue="1">
      <formula>NOT(ISERROR(SEARCH("女",$B56)))</formula>
    </cfRule>
  </conditionalFormatting>
  <conditionalFormatting sqref="F57">
    <cfRule type="expression" dxfId="476" priority="675" stopIfTrue="1">
      <formula>NOT(ISERROR(SEARCH("男",$B56)))</formula>
    </cfRule>
    <cfRule type="expression" dxfId="475" priority="676" stopIfTrue="1">
      <formula>NOT(ISERROR(SEARCH("女",$B56)))</formula>
    </cfRule>
  </conditionalFormatting>
  <conditionalFormatting sqref="F58">
    <cfRule type="expression" dxfId="474" priority="673" stopIfTrue="1">
      <formula>NOT(ISERROR(SEARCH("男",$B56)))</formula>
    </cfRule>
    <cfRule type="expression" dxfId="473" priority="674" stopIfTrue="1">
      <formula>NOT(ISERROR(SEARCH("女",$B56)))</formula>
    </cfRule>
  </conditionalFormatting>
  <conditionalFormatting sqref="F60">
    <cfRule type="expression" dxfId="472" priority="671" stopIfTrue="1">
      <formula>NOT(ISERROR(SEARCH("男",$B61)))</formula>
    </cfRule>
    <cfRule type="expression" dxfId="471" priority="672" stopIfTrue="1">
      <formula>NOT(ISERROR(SEARCH("女",$B61)))</formula>
    </cfRule>
  </conditionalFormatting>
  <conditionalFormatting sqref="F61">
    <cfRule type="expression" dxfId="470" priority="669" stopIfTrue="1">
      <formula>NOT(ISERROR(SEARCH("男",$B61)))</formula>
    </cfRule>
    <cfRule type="expression" dxfId="469" priority="670" stopIfTrue="1">
      <formula>NOT(ISERROR(SEARCH("女",$B61)))</formula>
    </cfRule>
  </conditionalFormatting>
  <conditionalFormatting sqref="F62">
    <cfRule type="expression" dxfId="468" priority="667" stopIfTrue="1">
      <formula>NOT(ISERROR(SEARCH("男",$B61)))</formula>
    </cfRule>
    <cfRule type="expression" dxfId="467" priority="668" stopIfTrue="1">
      <formula>NOT(ISERROR(SEARCH("女",$B61)))</formula>
    </cfRule>
  </conditionalFormatting>
  <conditionalFormatting sqref="F63">
    <cfRule type="expression" dxfId="466" priority="665" stopIfTrue="1">
      <formula>NOT(ISERROR(SEARCH("男",$B61)))</formula>
    </cfRule>
    <cfRule type="expression" dxfId="465" priority="666" stopIfTrue="1">
      <formula>NOT(ISERROR(SEARCH("女",$B61)))</formula>
    </cfRule>
  </conditionalFormatting>
  <conditionalFormatting sqref="F65">
    <cfRule type="expression" dxfId="464" priority="663" stopIfTrue="1">
      <formula>NOT(ISERROR(SEARCH("男",$B66)))</formula>
    </cfRule>
    <cfRule type="expression" dxfId="463" priority="664" stopIfTrue="1">
      <formula>NOT(ISERROR(SEARCH("女",$B66)))</formula>
    </cfRule>
  </conditionalFormatting>
  <conditionalFormatting sqref="F66">
    <cfRule type="expression" dxfId="462" priority="661" stopIfTrue="1">
      <formula>NOT(ISERROR(SEARCH("男",$B66)))</formula>
    </cfRule>
    <cfRule type="expression" dxfId="461" priority="662" stopIfTrue="1">
      <formula>NOT(ISERROR(SEARCH("女",$B66)))</formula>
    </cfRule>
  </conditionalFormatting>
  <conditionalFormatting sqref="F67">
    <cfRule type="expression" dxfId="460" priority="659" stopIfTrue="1">
      <formula>NOT(ISERROR(SEARCH("男",$B66)))</formula>
    </cfRule>
    <cfRule type="expression" dxfId="459" priority="660" stopIfTrue="1">
      <formula>NOT(ISERROR(SEARCH("女",$B66)))</formula>
    </cfRule>
  </conditionalFormatting>
  <conditionalFormatting sqref="F68">
    <cfRule type="expression" dxfId="458" priority="657" stopIfTrue="1">
      <formula>NOT(ISERROR(SEARCH("男",$B66)))</formula>
    </cfRule>
    <cfRule type="expression" dxfId="457" priority="658" stopIfTrue="1">
      <formula>NOT(ISERROR(SEARCH("女",$B66)))</formula>
    </cfRule>
  </conditionalFormatting>
  <conditionalFormatting sqref="H15">
    <cfRule type="expression" dxfId="456" priority="176" stopIfTrue="1">
      <formula>$B$16="混合"</formula>
    </cfRule>
    <cfRule type="expression" dxfId="455" priority="655" stopIfTrue="1">
      <formula>NOT(ISERROR(SEARCH("男",$B16)))</formula>
    </cfRule>
    <cfRule type="expression" dxfId="454" priority="656" stopIfTrue="1">
      <formula>NOT(ISERROR(SEARCH("女",$B16)))</formula>
    </cfRule>
  </conditionalFormatting>
  <conditionalFormatting sqref="H16">
    <cfRule type="expression" dxfId="453" priority="174" stopIfTrue="1">
      <formula>$B$16="混合"</formula>
    </cfRule>
    <cfRule type="expression" dxfId="452" priority="653" stopIfTrue="1">
      <formula>NOT(ISERROR(SEARCH("男",$B16)))</formula>
    </cfRule>
    <cfRule type="expression" dxfId="451" priority="654" stopIfTrue="1">
      <formula>NOT(ISERROR(SEARCH("女",$B16)))</formula>
    </cfRule>
  </conditionalFormatting>
  <conditionalFormatting sqref="H17">
    <cfRule type="expression" dxfId="450" priority="164" stopIfTrue="1">
      <formula>$B$16="混合"</formula>
    </cfRule>
    <cfRule type="expression" dxfId="449" priority="651" stopIfTrue="1">
      <formula>NOT(ISERROR(SEARCH("男",$B16)))</formula>
    </cfRule>
    <cfRule type="expression" dxfId="448" priority="652" stopIfTrue="1">
      <formula>NOT(ISERROR(SEARCH("女",$B16)))</formula>
    </cfRule>
  </conditionalFormatting>
  <conditionalFormatting sqref="H18">
    <cfRule type="expression" dxfId="447" priority="162" stopIfTrue="1">
      <formula>$B$16="混合"</formula>
    </cfRule>
    <cfRule type="expression" dxfId="446" priority="649" stopIfTrue="1">
      <formula>NOT(ISERROR(SEARCH("男",$B16)))</formula>
    </cfRule>
    <cfRule type="expression" dxfId="445" priority="650" stopIfTrue="1">
      <formula>NOT(ISERROR(SEARCH("女",$B16)))</formula>
    </cfRule>
  </conditionalFormatting>
  <conditionalFormatting sqref="H20">
    <cfRule type="expression" dxfId="444" priority="152" stopIfTrue="1">
      <formula>$B$21="混合"</formula>
    </cfRule>
    <cfRule type="expression" dxfId="443" priority="537" stopIfTrue="1">
      <formula>NOT(ISERROR(SEARCH("男",$B21)))</formula>
    </cfRule>
    <cfRule type="expression" dxfId="442" priority="538" stopIfTrue="1">
      <formula>NOT(ISERROR(SEARCH("女",$B21)))</formula>
    </cfRule>
  </conditionalFormatting>
  <conditionalFormatting sqref="H21">
    <cfRule type="expression" dxfId="441" priority="150" stopIfTrue="1">
      <formula>$B$21="混合"</formula>
    </cfRule>
    <cfRule type="expression" dxfId="440" priority="535" stopIfTrue="1">
      <formula>NOT(ISERROR(SEARCH("男",$B21)))</formula>
    </cfRule>
    <cfRule type="expression" dxfId="439" priority="536" stopIfTrue="1">
      <formula>NOT(ISERROR(SEARCH("女",$B21)))</formula>
    </cfRule>
  </conditionalFormatting>
  <conditionalFormatting sqref="H22">
    <cfRule type="expression" dxfId="438" priority="140" stopIfTrue="1">
      <formula>$B$21="混合"</formula>
    </cfRule>
    <cfRule type="expression" dxfId="437" priority="533" stopIfTrue="1">
      <formula>NOT(ISERROR(SEARCH("男",$B21)))</formula>
    </cfRule>
    <cfRule type="expression" dxfId="436" priority="534" stopIfTrue="1">
      <formula>NOT(ISERROR(SEARCH("女",$B21)))</formula>
    </cfRule>
  </conditionalFormatting>
  <conditionalFormatting sqref="H23">
    <cfRule type="expression" dxfId="435" priority="138" stopIfTrue="1">
      <formula>$B$21="混合"</formula>
    </cfRule>
    <cfRule type="expression" dxfId="434" priority="531" stopIfTrue="1">
      <formula>NOT(ISERROR(SEARCH("男",$B21)))</formula>
    </cfRule>
    <cfRule type="expression" dxfId="433" priority="532" stopIfTrue="1">
      <formula>NOT(ISERROR(SEARCH("女",$B21)))</formula>
    </cfRule>
  </conditionalFormatting>
  <conditionalFormatting sqref="H40">
    <cfRule type="expression" dxfId="432" priority="615" stopIfTrue="1">
      <formula>NOT(ISERROR(SEARCH("男",$B41)))</formula>
    </cfRule>
    <cfRule type="expression" dxfId="431" priority="616" stopIfTrue="1">
      <formula>NOT(ISERROR(SEARCH("女",$B41)))</formula>
    </cfRule>
  </conditionalFormatting>
  <conditionalFormatting sqref="H41">
    <cfRule type="expression" dxfId="430" priority="613" stopIfTrue="1">
      <formula>NOT(ISERROR(SEARCH("男",$B41)))</formula>
    </cfRule>
    <cfRule type="expression" dxfId="429" priority="614" stopIfTrue="1">
      <formula>NOT(ISERROR(SEARCH("女",$B41)))</formula>
    </cfRule>
  </conditionalFormatting>
  <conditionalFormatting sqref="H42">
    <cfRule type="expression" dxfId="428" priority="611" stopIfTrue="1">
      <formula>NOT(ISERROR(SEARCH("男",$B41)))</formula>
    </cfRule>
    <cfRule type="expression" dxfId="427" priority="612" stopIfTrue="1">
      <formula>NOT(ISERROR(SEARCH("女",$B41)))</formula>
    </cfRule>
  </conditionalFormatting>
  <conditionalFormatting sqref="H43">
    <cfRule type="expression" dxfId="426" priority="609" stopIfTrue="1">
      <formula>NOT(ISERROR(SEARCH("男",$B41)))</formula>
    </cfRule>
    <cfRule type="expression" dxfId="425" priority="610" stopIfTrue="1">
      <formula>NOT(ISERROR(SEARCH("女",$B41)))</formula>
    </cfRule>
  </conditionalFormatting>
  <conditionalFormatting sqref="H45">
    <cfRule type="expression" dxfId="424" priority="607" stopIfTrue="1">
      <formula>NOT(ISERROR(SEARCH("男",$B46)))</formula>
    </cfRule>
    <cfRule type="expression" dxfId="423" priority="608" stopIfTrue="1">
      <formula>NOT(ISERROR(SEARCH("女",$B46)))</formula>
    </cfRule>
  </conditionalFormatting>
  <conditionalFormatting sqref="H46">
    <cfRule type="expression" dxfId="422" priority="605" stopIfTrue="1">
      <formula>NOT(ISERROR(SEARCH("男",$B46)))</formula>
    </cfRule>
    <cfRule type="expression" dxfId="421" priority="606" stopIfTrue="1">
      <formula>NOT(ISERROR(SEARCH("女",$B46)))</formula>
    </cfRule>
  </conditionalFormatting>
  <conditionalFormatting sqref="H47">
    <cfRule type="expression" dxfId="420" priority="603" stopIfTrue="1">
      <formula>NOT(ISERROR(SEARCH("男",$B46)))</formula>
    </cfRule>
    <cfRule type="expression" dxfId="419" priority="604" stopIfTrue="1">
      <formula>NOT(ISERROR(SEARCH("女",$B46)))</formula>
    </cfRule>
  </conditionalFormatting>
  <conditionalFormatting sqref="H48">
    <cfRule type="expression" dxfId="418" priority="601" stopIfTrue="1">
      <formula>NOT(ISERROR(SEARCH("男",$B46)))</formula>
    </cfRule>
    <cfRule type="expression" dxfId="417" priority="602" stopIfTrue="1">
      <formula>NOT(ISERROR(SEARCH("女",$B46)))</formula>
    </cfRule>
  </conditionalFormatting>
  <conditionalFormatting sqref="H50">
    <cfRule type="expression" dxfId="416" priority="599" stopIfTrue="1">
      <formula>NOT(ISERROR(SEARCH("男",$B51)))</formula>
    </cfRule>
    <cfRule type="expression" dxfId="415" priority="600" stopIfTrue="1">
      <formula>NOT(ISERROR(SEARCH("女",$B51)))</formula>
    </cfRule>
  </conditionalFormatting>
  <conditionalFormatting sqref="H51">
    <cfRule type="expression" dxfId="414" priority="597" stopIfTrue="1">
      <formula>NOT(ISERROR(SEARCH("男",$B51)))</formula>
    </cfRule>
    <cfRule type="expression" dxfId="413" priority="598" stopIfTrue="1">
      <formula>NOT(ISERROR(SEARCH("女",$B51)))</formula>
    </cfRule>
  </conditionalFormatting>
  <conditionalFormatting sqref="H52">
    <cfRule type="expression" dxfId="412" priority="595" stopIfTrue="1">
      <formula>NOT(ISERROR(SEARCH("男",$B51)))</formula>
    </cfRule>
    <cfRule type="expression" dxfId="411" priority="596" stopIfTrue="1">
      <formula>NOT(ISERROR(SEARCH("女",$B51)))</formula>
    </cfRule>
  </conditionalFormatting>
  <conditionalFormatting sqref="H53">
    <cfRule type="expression" dxfId="410" priority="593" stopIfTrue="1">
      <formula>NOT(ISERROR(SEARCH("男",$B51)))</formula>
    </cfRule>
    <cfRule type="expression" dxfId="409" priority="594" stopIfTrue="1">
      <formula>NOT(ISERROR(SEARCH("女",$B51)))</formula>
    </cfRule>
  </conditionalFormatting>
  <conditionalFormatting sqref="H55">
    <cfRule type="expression" dxfId="408" priority="591" stopIfTrue="1">
      <formula>NOT(ISERROR(SEARCH("男",$B56)))</formula>
    </cfRule>
    <cfRule type="expression" dxfId="407" priority="592" stopIfTrue="1">
      <formula>NOT(ISERROR(SEARCH("女",$B56)))</formula>
    </cfRule>
  </conditionalFormatting>
  <conditionalFormatting sqref="H56">
    <cfRule type="expression" dxfId="406" priority="589" stopIfTrue="1">
      <formula>NOT(ISERROR(SEARCH("男",$B56)))</formula>
    </cfRule>
    <cfRule type="expression" dxfId="405" priority="590" stopIfTrue="1">
      <formula>NOT(ISERROR(SEARCH("女",$B56)))</formula>
    </cfRule>
  </conditionalFormatting>
  <conditionalFormatting sqref="H57">
    <cfRule type="expression" dxfId="404" priority="587" stopIfTrue="1">
      <formula>NOT(ISERROR(SEARCH("男",$B56)))</formula>
    </cfRule>
    <cfRule type="expression" dxfId="403" priority="588" stopIfTrue="1">
      <formula>NOT(ISERROR(SEARCH("女",$B56)))</formula>
    </cfRule>
  </conditionalFormatting>
  <conditionalFormatting sqref="H58">
    <cfRule type="expression" dxfId="402" priority="585" stopIfTrue="1">
      <formula>NOT(ISERROR(SEARCH("男",$B56)))</formula>
    </cfRule>
    <cfRule type="expression" dxfId="401" priority="586" stopIfTrue="1">
      <formula>NOT(ISERROR(SEARCH("女",$B56)))</formula>
    </cfRule>
  </conditionalFormatting>
  <conditionalFormatting sqref="H60">
    <cfRule type="expression" dxfId="400" priority="583" stopIfTrue="1">
      <formula>NOT(ISERROR(SEARCH("男",$B61)))</formula>
    </cfRule>
    <cfRule type="expression" dxfId="399" priority="584" stopIfTrue="1">
      <formula>NOT(ISERROR(SEARCH("女",$B61)))</formula>
    </cfRule>
  </conditionalFormatting>
  <conditionalFormatting sqref="H61">
    <cfRule type="expression" dxfId="398" priority="581" stopIfTrue="1">
      <formula>NOT(ISERROR(SEARCH("男",$B61)))</formula>
    </cfRule>
    <cfRule type="expression" dxfId="397" priority="582" stopIfTrue="1">
      <formula>NOT(ISERROR(SEARCH("女",$B61)))</formula>
    </cfRule>
  </conditionalFormatting>
  <conditionalFormatting sqref="H62">
    <cfRule type="expression" dxfId="396" priority="579" stopIfTrue="1">
      <formula>NOT(ISERROR(SEARCH("男",$B61)))</formula>
    </cfRule>
    <cfRule type="expression" dxfId="395" priority="580" stopIfTrue="1">
      <formula>NOT(ISERROR(SEARCH("女",$B61)))</formula>
    </cfRule>
  </conditionalFormatting>
  <conditionalFormatting sqref="H63">
    <cfRule type="expression" dxfId="394" priority="577" stopIfTrue="1">
      <formula>NOT(ISERROR(SEARCH("男",$B61)))</formula>
    </cfRule>
    <cfRule type="expression" dxfId="393" priority="578" stopIfTrue="1">
      <formula>NOT(ISERROR(SEARCH("女",$B61)))</formula>
    </cfRule>
  </conditionalFormatting>
  <conditionalFormatting sqref="H65">
    <cfRule type="expression" dxfId="392" priority="575" stopIfTrue="1">
      <formula>NOT(ISERROR(SEARCH("男",$B66)))</formula>
    </cfRule>
    <cfRule type="expression" dxfId="391" priority="576" stopIfTrue="1">
      <formula>NOT(ISERROR(SEARCH("女",$B66)))</formula>
    </cfRule>
  </conditionalFormatting>
  <conditionalFormatting sqref="H66">
    <cfRule type="expression" dxfId="390" priority="573" stopIfTrue="1">
      <formula>NOT(ISERROR(SEARCH("男",$B66)))</formula>
    </cfRule>
    <cfRule type="expression" dxfId="389" priority="574" stopIfTrue="1">
      <formula>NOT(ISERROR(SEARCH("女",$B66)))</formula>
    </cfRule>
  </conditionalFormatting>
  <conditionalFormatting sqref="H67">
    <cfRule type="expression" dxfId="388" priority="571" stopIfTrue="1">
      <formula>NOT(ISERROR(SEARCH("男",$B66)))</formula>
    </cfRule>
    <cfRule type="expression" dxfId="387" priority="572" stopIfTrue="1">
      <formula>NOT(ISERROR(SEARCH("女",$B66)))</formula>
    </cfRule>
  </conditionalFormatting>
  <conditionalFormatting sqref="H68">
    <cfRule type="expression" dxfId="386" priority="569" stopIfTrue="1">
      <formula>NOT(ISERROR(SEARCH("男",$B66)))</formula>
    </cfRule>
    <cfRule type="expression" dxfId="385" priority="570" stopIfTrue="1">
      <formula>NOT(ISERROR(SEARCH("女",$B66)))</formula>
    </cfRule>
  </conditionalFormatting>
  <conditionalFormatting sqref="D20">
    <cfRule type="expression" dxfId="384" priority="160" stopIfTrue="1">
      <formula>$B$21="混合"</formula>
    </cfRule>
    <cfRule type="expression" dxfId="383" priority="567" stopIfTrue="1">
      <formula>NOT(ISERROR(SEARCH("男",$B21)))</formula>
    </cfRule>
    <cfRule type="expression" dxfId="382" priority="568" stopIfTrue="1">
      <formula>NOT(ISERROR(SEARCH("女",$B21)))</formula>
    </cfRule>
  </conditionalFormatting>
  <conditionalFormatting sqref="D21">
    <cfRule type="expression" dxfId="381" priority="156" stopIfTrue="1">
      <formula>$B$21="混合"</formula>
    </cfRule>
    <cfRule type="expression" dxfId="380" priority="565" stopIfTrue="1">
      <formula>NOT(ISERROR(SEARCH("男",$B21)))</formula>
    </cfRule>
    <cfRule type="expression" dxfId="379" priority="566" stopIfTrue="1">
      <formula>NOT(ISERROR(SEARCH("女",$B21)))</formula>
    </cfRule>
  </conditionalFormatting>
  <conditionalFormatting sqref="D22">
    <cfRule type="expression" dxfId="378" priority="148" stopIfTrue="1">
      <formula>$B$21="混合"</formula>
    </cfRule>
    <cfRule type="expression" dxfId="377" priority="563" stopIfTrue="1">
      <formula>NOT(ISERROR(SEARCH("男",$B21)))</formula>
    </cfRule>
    <cfRule type="expression" dxfId="376" priority="564" stopIfTrue="1">
      <formula>NOT(ISERROR(SEARCH("女",$B21)))</formula>
    </cfRule>
  </conditionalFormatting>
  <conditionalFormatting sqref="D23">
    <cfRule type="expression" dxfId="375" priority="146" stopIfTrue="1">
      <formula>$B$21="混合"</formula>
    </cfRule>
    <cfRule type="expression" dxfId="374" priority="561" stopIfTrue="1">
      <formula>NOT(ISERROR(SEARCH("男",$B21)))</formula>
    </cfRule>
    <cfRule type="expression" dxfId="373" priority="562" stopIfTrue="1">
      <formula>NOT(ISERROR(SEARCH("女",$B21)))</formula>
    </cfRule>
  </conditionalFormatting>
  <conditionalFormatting sqref="E20 G20 I20">
    <cfRule type="expression" dxfId="372" priority="559" stopIfTrue="1">
      <formula>NOT(ISERROR(SEARCH("男",$B21)))</formula>
    </cfRule>
    <cfRule type="expression" dxfId="371" priority="560" stopIfTrue="1">
      <formula>NOT(ISERROR(SEARCH("女",$B21)))</formula>
    </cfRule>
  </conditionalFormatting>
  <conditionalFormatting sqref="E21 G21 I21">
    <cfRule type="expression" dxfId="370" priority="557" stopIfTrue="1">
      <formula>NOT(ISERROR(SEARCH("男",$B21)))</formula>
    </cfRule>
    <cfRule type="expression" dxfId="369" priority="558" stopIfTrue="1">
      <formula>NOT(ISERROR(SEARCH("女",$B21)))</formula>
    </cfRule>
  </conditionalFormatting>
  <conditionalFormatting sqref="E22 G22 I22">
    <cfRule type="expression" dxfId="368" priority="555" stopIfTrue="1">
      <formula>NOT(ISERROR(SEARCH("男",$B21)))</formula>
    </cfRule>
    <cfRule type="expression" dxfId="367" priority="556" stopIfTrue="1">
      <formula>NOT(ISERROR(SEARCH("女",$B21)))</formula>
    </cfRule>
  </conditionalFormatting>
  <conditionalFormatting sqref="E23 G23 I23">
    <cfRule type="expression" dxfId="366" priority="553" stopIfTrue="1">
      <formula>NOT(ISERROR(SEARCH("男",$B21)))</formula>
    </cfRule>
    <cfRule type="expression" dxfId="365" priority="554" stopIfTrue="1">
      <formula>NOT(ISERROR(SEARCH("女",$B21)))</formula>
    </cfRule>
  </conditionalFormatting>
  <conditionalFormatting sqref="E21">
    <cfRule type="expression" dxfId="364" priority="155" stopIfTrue="1">
      <formula>$B$21="混合"</formula>
    </cfRule>
    <cfRule type="expression" dxfId="363" priority="552" stopIfTrue="1">
      <formula>AND(E21="",E20&gt;0)</formula>
    </cfRule>
  </conditionalFormatting>
  <conditionalFormatting sqref="G21">
    <cfRule type="expression" dxfId="362" priority="153" stopIfTrue="1">
      <formula>$B$21="混合"</formula>
    </cfRule>
    <cfRule type="expression" dxfId="361" priority="551" stopIfTrue="1">
      <formula>AND(G20&gt;0,G21="")</formula>
    </cfRule>
  </conditionalFormatting>
  <conditionalFormatting sqref="I21">
    <cfRule type="expression" dxfId="360" priority="149" stopIfTrue="1">
      <formula>$B$21="混合"</formula>
    </cfRule>
    <cfRule type="expression" dxfId="359" priority="550" stopIfTrue="1">
      <formula>AND(I20&gt;0,I21="")</formula>
    </cfRule>
  </conditionalFormatting>
  <conditionalFormatting sqref="E23">
    <cfRule type="expression" dxfId="358" priority="145" stopIfTrue="1">
      <formula>$B$21="混合"</formula>
    </cfRule>
    <cfRule type="expression" dxfId="357" priority="549" stopIfTrue="1">
      <formula>AND(E22&gt;0,E23="")</formula>
    </cfRule>
  </conditionalFormatting>
  <conditionalFormatting sqref="G23">
    <cfRule type="expression" dxfId="356" priority="141" stopIfTrue="1">
      <formula>$B$21="混合"</formula>
    </cfRule>
    <cfRule type="expression" dxfId="355" priority="548" stopIfTrue="1">
      <formula>AND(G22&gt;0,G23="")</formula>
    </cfRule>
  </conditionalFormatting>
  <conditionalFormatting sqref="I23">
    <cfRule type="expression" dxfId="354" priority="137" stopIfTrue="1">
      <formula>$B$21="混合"</formula>
    </cfRule>
    <cfRule type="expression" dxfId="353" priority="547" stopIfTrue="1">
      <formula>AND(I22&gt;0,I23="")</formula>
    </cfRule>
  </conditionalFormatting>
  <conditionalFormatting sqref="F20">
    <cfRule type="expression" dxfId="352" priority="158" stopIfTrue="1">
      <formula>$B$21="混合"</formula>
    </cfRule>
    <cfRule type="expression" dxfId="351" priority="545" stopIfTrue="1">
      <formula>NOT(ISERROR(SEARCH("男",$B21)))</formula>
    </cfRule>
    <cfRule type="expression" dxfId="350" priority="546" stopIfTrue="1">
      <formula>NOT(ISERROR(SEARCH("女",$B21)))</formula>
    </cfRule>
  </conditionalFormatting>
  <conditionalFormatting sqref="F21">
    <cfRule type="expression" dxfId="349" priority="154" stopIfTrue="1">
      <formula>$B$21="混合"</formula>
    </cfRule>
    <cfRule type="expression" dxfId="348" priority="543" stopIfTrue="1">
      <formula>NOT(ISERROR(SEARCH("男",$B21)))</formula>
    </cfRule>
    <cfRule type="expression" dxfId="347" priority="544" stopIfTrue="1">
      <formula>NOT(ISERROR(SEARCH("女",$B21)))</formula>
    </cfRule>
  </conditionalFormatting>
  <conditionalFormatting sqref="F22">
    <cfRule type="expression" dxfId="346" priority="144" stopIfTrue="1">
      <formula>$B$21="混合"</formula>
    </cfRule>
    <cfRule type="expression" dxfId="345" priority="541" stopIfTrue="1">
      <formula>NOT(ISERROR(SEARCH("男",$B21)))</formula>
    </cfRule>
    <cfRule type="expression" dxfId="344" priority="542" stopIfTrue="1">
      <formula>NOT(ISERROR(SEARCH("女",$B21)))</formula>
    </cfRule>
  </conditionalFormatting>
  <conditionalFormatting sqref="F23">
    <cfRule type="expression" dxfId="343" priority="142" stopIfTrue="1">
      <formula>$B$21="混合"</formula>
    </cfRule>
    <cfRule type="expression" dxfId="342" priority="539" stopIfTrue="1">
      <formula>NOT(ISERROR(SEARCH("男",$B21)))</formula>
    </cfRule>
    <cfRule type="expression" dxfId="341" priority="540" stopIfTrue="1">
      <formula>NOT(ISERROR(SEARCH("女",$B21)))</formula>
    </cfRule>
  </conditionalFormatting>
  <conditionalFormatting sqref="D25">
    <cfRule type="expression" dxfId="340" priority="136" stopIfTrue="1">
      <formula>$B$26="混合"</formula>
    </cfRule>
    <cfRule type="expression" dxfId="339" priority="529" stopIfTrue="1">
      <formula>NOT(ISERROR(SEARCH("男",$B26)))</formula>
    </cfRule>
    <cfRule type="expression" dxfId="338" priority="530" stopIfTrue="1">
      <formula>NOT(ISERROR(SEARCH("女",$B26)))</formula>
    </cfRule>
  </conditionalFormatting>
  <conditionalFormatting sqref="D26">
    <cfRule type="expression" dxfId="337" priority="134" stopIfTrue="1">
      <formula>$B$26="混合"</formula>
    </cfRule>
    <cfRule type="expression" dxfId="336" priority="527" stopIfTrue="1">
      <formula>NOT(ISERROR(SEARCH("男",$B26)))</formula>
    </cfRule>
    <cfRule type="expression" dxfId="335" priority="528" stopIfTrue="1">
      <formula>NOT(ISERROR(SEARCH("女",$B26)))</formula>
    </cfRule>
  </conditionalFormatting>
  <conditionalFormatting sqref="D27">
    <cfRule type="expression" dxfId="334" priority="124" stopIfTrue="1">
      <formula>$B$26="混合"</formula>
    </cfRule>
    <cfRule type="expression" dxfId="333" priority="525" stopIfTrue="1">
      <formula>NOT(ISERROR(SEARCH("男",$B26)))</formula>
    </cfRule>
    <cfRule type="expression" dxfId="332" priority="526" stopIfTrue="1">
      <formula>NOT(ISERROR(SEARCH("女",$B26)))</formula>
    </cfRule>
  </conditionalFormatting>
  <conditionalFormatting sqref="D28">
    <cfRule type="expression" dxfId="331" priority="122" stopIfTrue="1">
      <formula>$B$26="混合"</formula>
    </cfRule>
    <cfRule type="expression" dxfId="330" priority="523" stopIfTrue="1">
      <formula>NOT(ISERROR(SEARCH("男",$B26)))</formula>
    </cfRule>
    <cfRule type="expression" dxfId="329" priority="524" stopIfTrue="1">
      <formula>NOT(ISERROR(SEARCH("女",$B26)))</formula>
    </cfRule>
  </conditionalFormatting>
  <conditionalFormatting sqref="E25 G25 I25">
    <cfRule type="expression" dxfId="328" priority="521" stopIfTrue="1">
      <formula>NOT(ISERROR(SEARCH("男",$B26)))</formula>
    </cfRule>
    <cfRule type="expression" dxfId="327" priority="522" stopIfTrue="1">
      <formula>NOT(ISERROR(SEARCH("女",$B26)))</formula>
    </cfRule>
  </conditionalFormatting>
  <conditionalFormatting sqref="E26 G26 I26">
    <cfRule type="expression" dxfId="326" priority="519" stopIfTrue="1">
      <formula>NOT(ISERROR(SEARCH("男",$B26)))</formula>
    </cfRule>
    <cfRule type="expression" dxfId="325" priority="520" stopIfTrue="1">
      <formula>NOT(ISERROR(SEARCH("女",$B26)))</formula>
    </cfRule>
  </conditionalFormatting>
  <conditionalFormatting sqref="E27 G27 I27">
    <cfRule type="expression" dxfId="324" priority="517" stopIfTrue="1">
      <formula>NOT(ISERROR(SEARCH("男",$B26)))</formula>
    </cfRule>
    <cfRule type="expression" dxfId="323" priority="518" stopIfTrue="1">
      <formula>NOT(ISERROR(SEARCH("女",$B26)))</formula>
    </cfRule>
  </conditionalFormatting>
  <conditionalFormatting sqref="E28 G28 I28">
    <cfRule type="expression" dxfId="322" priority="515" stopIfTrue="1">
      <formula>NOT(ISERROR(SEARCH("男",$B26)))</formula>
    </cfRule>
    <cfRule type="expression" dxfId="321" priority="516" stopIfTrue="1">
      <formula>NOT(ISERROR(SEARCH("女",$B26)))</formula>
    </cfRule>
  </conditionalFormatting>
  <conditionalFormatting sqref="E26">
    <cfRule type="expression" dxfId="320" priority="133" stopIfTrue="1">
      <formula>$B$26="混合"</formula>
    </cfRule>
    <cfRule type="expression" dxfId="319" priority="514" stopIfTrue="1">
      <formula>AND(E26="",E25&gt;0)</formula>
    </cfRule>
  </conditionalFormatting>
  <conditionalFormatting sqref="G26">
    <cfRule type="expression" dxfId="318" priority="129" stopIfTrue="1">
      <formula>$B$26="混合"</formula>
    </cfRule>
    <cfRule type="expression" dxfId="317" priority="513" stopIfTrue="1">
      <formula>AND(G25&gt;0,G26="")</formula>
    </cfRule>
  </conditionalFormatting>
  <conditionalFormatting sqref="I26">
    <cfRule type="expression" dxfId="316" priority="125" stopIfTrue="1">
      <formula>$B$26="混合"</formula>
    </cfRule>
    <cfRule type="expression" dxfId="315" priority="512" stopIfTrue="1">
      <formula>AND(I25&gt;0,I26="")</formula>
    </cfRule>
  </conditionalFormatting>
  <conditionalFormatting sqref="E28">
    <cfRule type="expression" dxfId="314" priority="121" stopIfTrue="1">
      <formula>$B$26="混合"</formula>
    </cfRule>
    <cfRule type="expression" dxfId="313" priority="511" stopIfTrue="1">
      <formula>AND(E27&gt;0,E28="")</formula>
    </cfRule>
  </conditionalFormatting>
  <conditionalFormatting sqref="G28">
    <cfRule type="expression" dxfId="312" priority="117" stopIfTrue="1">
      <formula>$B$26="混合"</formula>
    </cfRule>
    <cfRule type="expression" dxfId="311" priority="510" stopIfTrue="1">
      <formula>AND(G27&gt;0,G28="")</formula>
    </cfRule>
  </conditionalFormatting>
  <conditionalFormatting sqref="I28">
    <cfRule type="expression" dxfId="310" priority="113" stopIfTrue="1">
      <formula>$B$26="混合"</formula>
    </cfRule>
    <cfRule type="expression" dxfId="309" priority="509" stopIfTrue="1">
      <formula>AND(I27&gt;0,I28="")</formula>
    </cfRule>
  </conditionalFormatting>
  <conditionalFormatting sqref="F25">
    <cfRule type="expression" dxfId="308" priority="132" stopIfTrue="1">
      <formula>$B$26="混合"</formula>
    </cfRule>
    <cfRule type="expression" dxfId="307" priority="507" stopIfTrue="1">
      <formula>NOT(ISERROR(SEARCH("男",$B26)))</formula>
    </cfRule>
    <cfRule type="expression" dxfId="306" priority="508" stopIfTrue="1">
      <formula>NOT(ISERROR(SEARCH("女",$B26)))</formula>
    </cfRule>
  </conditionalFormatting>
  <conditionalFormatting sqref="F26">
    <cfRule type="expression" dxfId="305" priority="130" stopIfTrue="1">
      <formula>$B$26="混合"</formula>
    </cfRule>
    <cfRule type="expression" dxfId="304" priority="505" stopIfTrue="1">
      <formula>NOT(ISERROR(SEARCH("男",$B26)))</formula>
    </cfRule>
    <cfRule type="expression" dxfId="303" priority="506" stopIfTrue="1">
      <formula>NOT(ISERROR(SEARCH("女",$B26)))</formula>
    </cfRule>
  </conditionalFormatting>
  <conditionalFormatting sqref="F27">
    <cfRule type="expression" dxfId="302" priority="120" stopIfTrue="1">
      <formula>$B$26="混合"</formula>
    </cfRule>
    <cfRule type="expression" dxfId="301" priority="503" stopIfTrue="1">
      <formula>NOT(ISERROR(SEARCH("男",$B26)))</formula>
    </cfRule>
    <cfRule type="expression" dxfId="300" priority="504" stopIfTrue="1">
      <formula>NOT(ISERROR(SEARCH("女",$B26)))</formula>
    </cfRule>
  </conditionalFormatting>
  <conditionalFormatting sqref="F28">
    <cfRule type="expression" dxfId="299" priority="118" stopIfTrue="1">
      <formula>$B$26="混合"</formula>
    </cfRule>
    <cfRule type="expression" dxfId="298" priority="501" stopIfTrue="1">
      <formula>NOT(ISERROR(SEARCH("男",$B26)))</formula>
    </cfRule>
    <cfRule type="expression" dxfId="297" priority="502" stopIfTrue="1">
      <formula>NOT(ISERROR(SEARCH("女",$B26)))</formula>
    </cfRule>
  </conditionalFormatting>
  <conditionalFormatting sqref="H25">
    <cfRule type="expression" dxfId="296" priority="128" stopIfTrue="1">
      <formula>$B$26="混合"</formula>
    </cfRule>
    <cfRule type="expression" dxfId="295" priority="499" stopIfTrue="1">
      <formula>NOT(ISERROR(SEARCH("男",$B26)))</formula>
    </cfRule>
    <cfRule type="expression" dxfId="294" priority="500" stopIfTrue="1">
      <formula>NOT(ISERROR(SEARCH("女",$B26)))</formula>
    </cfRule>
  </conditionalFormatting>
  <conditionalFormatting sqref="H26">
    <cfRule type="expression" dxfId="293" priority="126" stopIfTrue="1">
      <formula>$B$26="混合"</formula>
    </cfRule>
    <cfRule type="expression" dxfId="292" priority="497" stopIfTrue="1">
      <formula>NOT(ISERROR(SEARCH("男",$B26)))</formula>
    </cfRule>
    <cfRule type="expression" dxfId="291" priority="498" stopIfTrue="1">
      <formula>NOT(ISERROR(SEARCH("女",$B26)))</formula>
    </cfRule>
  </conditionalFormatting>
  <conditionalFormatting sqref="H27">
    <cfRule type="expression" dxfId="290" priority="116" stopIfTrue="1">
      <formula>$B$26="混合"</formula>
    </cfRule>
    <cfRule type="expression" dxfId="289" priority="495" stopIfTrue="1">
      <formula>NOT(ISERROR(SEARCH("男",$B26)))</formula>
    </cfRule>
    <cfRule type="expression" dxfId="288" priority="496" stopIfTrue="1">
      <formula>NOT(ISERROR(SEARCH("女",$B26)))</formula>
    </cfRule>
  </conditionalFormatting>
  <conditionalFormatting sqref="H28">
    <cfRule type="expression" dxfId="287" priority="114" stopIfTrue="1">
      <formula>$B$26="混合"</formula>
    </cfRule>
    <cfRule type="expression" dxfId="286" priority="493" stopIfTrue="1">
      <formula>NOT(ISERROR(SEARCH("男",$B26)))</formula>
    </cfRule>
    <cfRule type="expression" dxfId="285" priority="494" stopIfTrue="1">
      <formula>NOT(ISERROR(SEARCH("女",$B26)))</formula>
    </cfRule>
  </conditionalFormatting>
  <conditionalFormatting sqref="D30">
    <cfRule type="expression" dxfId="284" priority="368" stopIfTrue="1">
      <formula>$B$31="混合"</formula>
    </cfRule>
    <cfRule type="expression" dxfId="283" priority="491" stopIfTrue="1">
      <formula>NOT(ISERROR(SEARCH("男",$B31)))</formula>
    </cfRule>
    <cfRule type="expression" dxfId="282" priority="492" stopIfTrue="1">
      <formula>NOT(ISERROR(SEARCH("女",$B31)))</formula>
    </cfRule>
  </conditionalFormatting>
  <conditionalFormatting sqref="D31">
    <cfRule type="expression" dxfId="281" priority="366" stopIfTrue="1">
      <formula>$B$31="混合"</formula>
    </cfRule>
    <cfRule type="expression" dxfId="280" priority="489" stopIfTrue="1">
      <formula>NOT(ISERROR(SEARCH("男",$B31)))</formula>
    </cfRule>
    <cfRule type="expression" dxfId="279" priority="490" stopIfTrue="1">
      <formula>NOT(ISERROR(SEARCH("女",$B31)))</formula>
    </cfRule>
  </conditionalFormatting>
  <conditionalFormatting sqref="D32">
    <cfRule type="expression" dxfId="278" priority="338" stopIfTrue="1">
      <formula>$B$31="混合"</formula>
    </cfRule>
    <cfRule type="expression" dxfId="277" priority="487" stopIfTrue="1">
      <formula>NOT(ISERROR(SEARCH("男",$B31)))</formula>
    </cfRule>
    <cfRule type="expression" dxfId="276" priority="488" stopIfTrue="1">
      <formula>NOT(ISERROR(SEARCH("女",$B31)))</formula>
    </cfRule>
  </conditionalFormatting>
  <conditionalFormatting sqref="D33">
    <cfRule type="expression" dxfId="275" priority="336" stopIfTrue="1">
      <formula>$B$31="混合"</formula>
    </cfRule>
    <cfRule type="expression" dxfId="274" priority="485" stopIfTrue="1">
      <formula>NOT(ISERROR(SEARCH("男",$B31)))</formula>
    </cfRule>
    <cfRule type="expression" dxfId="273" priority="486" stopIfTrue="1">
      <formula>NOT(ISERROR(SEARCH("女",$B31)))</formula>
    </cfRule>
  </conditionalFormatting>
  <conditionalFormatting sqref="E30">
    <cfRule type="expression" dxfId="272" priority="483" stopIfTrue="1">
      <formula>NOT(ISERROR(SEARCH("男",$B31)))</formula>
    </cfRule>
    <cfRule type="expression" dxfId="271" priority="484" stopIfTrue="1">
      <formula>NOT(ISERROR(SEARCH("女",$B31)))</formula>
    </cfRule>
  </conditionalFormatting>
  <conditionalFormatting sqref="E31">
    <cfRule type="expression" dxfId="270" priority="481" stopIfTrue="1">
      <formula>NOT(ISERROR(SEARCH("男",$B31)))</formula>
    </cfRule>
    <cfRule type="expression" dxfId="269" priority="482" stopIfTrue="1">
      <formula>NOT(ISERROR(SEARCH("女",$B31)))</formula>
    </cfRule>
  </conditionalFormatting>
  <conditionalFormatting sqref="E32">
    <cfRule type="expression" dxfId="268" priority="479" stopIfTrue="1">
      <formula>NOT(ISERROR(SEARCH("男",$B31)))</formula>
    </cfRule>
    <cfRule type="expression" dxfId="267" priority="480" stopIfTrue="1">
      <formula>NOT(ISERROR(SEARCH("女",$B31)))</formula>
    </cfRule>
  </conditionalFormatting>
  <conditionalFormatting sqref="E33">
    <cfRule type="expression" dxfId="266" priority="477" stopIfTrue="1">
      <formula>NOT(ISERROR(SEARCH("男",$B31)))</formula>
    </cfRule>
    <cfRule type="expression" dxfId="265" priority="478" stopIfTrue="1">
      <formula>NOT(ISERROR(SEARCH("女",$B31)))</formula>
    </cfRule>
  </conditionalFormatting>
  <conditionalFormatting sqref="E31">
    <cfRule type="expression" dxfId="264" priority="365" stopIfTrue="1">
      <formula>$B$31="混合"</formula>
    </cfRule>
    <cfRule type="expression" dxfId="263" priority="476" stopIfTrue="1">
      <formula>AND(E31="",E30&gt;0)</formula>
    </cfRule>
  </conditionalFormatting>
  <conditionalFormatting sqref="E33">
    <cfRule type="expression" dxfId="262" priority="335" stopIfTrue="1">
      <formula>$B$31="混合"</formula>
    </cfRule>
    <cfRule type="expression" dxfId="261" priority="473" stopIfTrue="1">
      <formula>AND(E32&gt;0,E33="")</formula>
    </cfRule>
  </conditionalFormatting>
  <conditionalFormatting sqref="B36">
    <cfRule type="expression" dxfId="260" priority="453" stopIfTrue="1">
      <formula>NOT(ISERROR(SEARCH("女",$B36)))</formula>
    </cfRule>
    <cfRule type="expression" dxfId="259" priority="454" stopIfTrue="1">
      <formula>NOT(ISERROR(SEARCH("男",$B36)))</formula>
    </cfRule>
  </conditionalFormatting>
  <conditionalFormatting sqref="C36">
    <cfRule type="expression" dxfId="258" priority="449" stopIfTrue="1">
      <formula>NOT(ISERROR(SEARCH("男",$B36)))</formula>
    </cfRule>
    <cfRule type="expression" dxfId="257" priority="450" stopIfTrue="1">
      <formula>NOT(ISERROR(SEARCH("女",$B36)))</formula>
    </cfRule>
  </conditionalFormatting>
  <conditionalFormatting sqref="C38">
    <cfRule type="expression" dxfId="256" priority="451" stopIfTrue="1">
      <formula>NOT(ISERROR(SEARCH("男",$B36)))</formula>
    </cfRule>
    <cfRule type="expression" dxfId="255" priority="452" stopIfTrue="1">
      <formula>NOT(ISERROR(SEARCH("女",$B36)))</formula>
    </cfRule>
  </conditionalFormatting>
  <conditionalFormatting sqref="B36">
    <cfRule type="expression" dxfId="254" priority="448" stopIfTrue="1">
      <formula>AND(B36="",E35&gt;0)</formula>
    </cfRule>
  </conditionalFormatting>
  <conditionalFormatting sqref="B38">
    <cfRule type="expression" dxfId="253" priority="445" stopIfTrue="1">
      <formula>AND(B31=B36,E30&gt;0,E35&gt;0,B38=0)</formula>
    </cfRule>
    <cfRule type="expression" dxfId="252" priority="446" stopIfTrue="1">
      <formula>NOT(ISERROR(SEARCH("女",$B36)))</formula>
    </cfRule>
    <cfRule type="expression" dxfId="251" priority="447" stopIfTrue="1">
      <formula>NOT(ISERROR(SEARCH("男",$B36)))</formula>
    </cfRule>
  </conditionalFormatting>
  <conditionalFormatting sqref="D35">
    <cfRule type="expression" dxfId="250" priority="308" stopIfTrue="1">
      <formula>$B$31="混合"</formula>
    </cfRule>
    <cfRule type="expression" dxfId="249" priority="405" stopIfTrue="1">
      <formula>NOT(ISERROR(SEARCH("男",$B36)))</formula>
    </cfRule>
    <cfRule type="expression" dxfId="248" priority="406" stopIfTrue="1">
      <formula>NOT(ISERROR(SEARCH("女",$B36)))</formula>
    </cfRule>
  </conditionalFormatting>
  <conditionalFormatting sqref="D37">
    <cfRule type="expression" dxfId="247" priority="274" stopIfTrue="1">
      <formula>$B$31="混合"</formula>
    </cfRule>
    <cfRule type="expression" dxfId="246" priority="401" stopIfTrue="1">
      <formula>NOT(ISERROR(SEARCH("男",$B36)))</formula>
    </cfRule>
    <cfRule type="expression" dxfId="245" priority="402" stopIfTrue="1">
      <formula>NOT(ISERROR(SEARCH("女",$B36)))</formula>
    </cfRule>
  </conditionalFormatting>
  <conditionalFormatting sqref="E36">
    <cfRule type="expression" dxfId="244" priority="395" stopIfTrue="1">
      <formula>NOT(ISERROR(SEARCH("男",$B36)))</formula>
    </cfRule>
    <cfRule type="expression" dxfId="243" priority="396" stopIfTrue="1">
      <formula>NOT(ISERROR(SEARCH("女",$B36)))</formula>
    </cfRule>
  </conditionalFormatting>
  <conditionalFormatting sqref="E36">
    <cfRule type="expression" dxfId="242" priority="301" stopIfTrue="1">
      <formula>$B$31="混合"</formula>
    </cfRule>
    <cfRule type="expression" dxfId="241" priority="390" stopIfTrue="1">
      <formula>AND(E36="",E35&gt;0)</formula>
    </cfRule>
  </conditionalFormatting>
  <conditionalFormatting sqref="E30">
    <cfRule type="expression" dxfId="240" priority="367" stopIfTrue="1">
      <formula>$B$31="混合"</formula>
    </cfRule>
  </conditionalFormatting>
  <conditionalFormatting sqref="F30">
    <cfRule type="expression" dxfId="239" priority="355" stopIfTrue="1">
      <formula>$B$31="混合"</formula>
    </cfRule>
    <cfRule type="expression" dxfId="238" priority="363" stopIfTrue="1">
      <formula>NOT(ISERROR(SEARCH("男",$B31)))</formula>
    </cfRule>
    <cfRule type="expression" dxfId="237" priority="364" stopIfTrue="1">
      <formula>NOT(ISERROR(SEARCH("女",$B31)))</formula>
    </cfRule>
  </conditionalFormatting>
  <conditionalFormatting sqref="F31">
    <cfRule type="expression" dxfId="236" priority="353" stopIfTrue="1">
      <formula>$B$31="混合"</formula>
    </cfRule>
    <cfRule type="expression" dxfId="235" priority="361" stopIfTrue="1">
      <formula>NOT(ISERROR(SEARCH("男",$B31)))</formula>
    </cfRule>
    <cfRule type="expression" dxfId="234" priority="362" stopIfTrue="1">
      <formula>NOT(ISERROR(SEARCH("女",$B31)))</formula>
    </cfRule>
  </conditionalFormatting>
  <conditionalFormatting sqref="G30">
    <cfRule type="expression" dxfId="233" priority="359" stopIfTrue="1">
      <formula>NOT(ISERROR(SEARCH("男",$B31)))</formula>
    </cfRule>
    <cfRule type="expression" dxfId="232" priority="360" stopIfTrue="1">
      <formula>NOT(ISERROR(SEARCH("女",$B31)))</formula>
    </cfRule>
  </conditionalFormatting>
  <conditionalFormatting sqref="G31">
    <cfRule type="expression" dxfId="231" priority="357" stopIfTrue="1">
      <formula>NOT(ISERROR(SEARCH("男",$B31)))</formula>
    </cfRule>
    <cfRule type="expression" dxfId="230" priority="358" stopIfTrue="1">
      <formula>NOT(ISERROR(SEARCH("女",$B31)))</formula>
    </cfRule>
  </conditionalFormatting>
  <conditionalFormatting sqref="G31">
    <cfRule type="expression" dxfId="229" priority="352" stopIfTrue="1">
      <formula>$B$31="混合"</formula>
    </cfRule>
    <cfRule type="expression" dxfId="228" priority="356" stopIfTrue="1">
      <formula>AND(G31="",G30&gt;0)</formula>
    </cfRule>
  </conditionalFormatting>
  <conditionalFormatting sqref="G30">
    <cfRule type="expression" dxfId="227" priority="354" stopIfTrue="1">
      <formula>$B$31="混合"</formula>
    </cfRule>
  </conditionalFormatting>
  <conditionalFormatting sqref="H30">
    <cfRule type="expression" dxfId="226" priority="342" stopIfTrue="1">
      <formula>$B$31="混合"</formula>
    </cfRule>
    <cfRule type="expression" dxfId="225" priority="350" stopIfTrue="1">
      <formula>NOT(ISERROR(SEARCH("男",$B31)))</formula>
    </cfRule>
    <cfRule type="expression" dxfId="224" priority="351" stopIfTrue="1">
      <formula>NOT(ISERROR(SEARCH("女",$B31)))</formula>
    </cfRule>
  </conditionalFormatting>
  <conditionalFormatting sqref="H31">
    <cfRule type="expression" dxfId="223" priority="340" stopIfTrue="1">
      <formula>$B$31="混合"</formula>
    </cfRule>
    <cfRule type="expression" dxfId="222" priority="348" stopIfTrue="1">
      <formula>NOT(ISERROR(SEARCH("男",$B31)))</formula>
    </cfRule>
    <cfRule type="expression" dxfId="221" priority="349" stopIfTrue="1">
      <formula>NOT(ISERROR(SEARCH("女",$B31)))</formula>
    </cfRule>
  </conditionalFormatting>
  <conditionalFormatting sqref="I30">
    <cfRule type="expression" dxfId="220" priority="346" stopIfTrue="1">
      <formula>NOT(ISERROR(SEARCH("男",$B31)))</formula>
    </cfRule>
    <cfRule type="expression" dxfId="219" priority="347" stopIfTrue="1">
      <formula>NOT(ISERROR(SEARCH("女",$B31)))</formula>
    </cfRule>
  </conditionalFormatting>
  <conditionalFormatting sqref="I31">
    <cfRule type="expression" dxfId="218" priority="344" stopIfTrue="1">
      <formula>NOT(ISERROR(SEARCH("男",$B31)))</formula>
    </cfRule>
    <cfRule type="expression" dxfId="217" priority="345" stopIfTrue="1">
      <formula>NOT(ISERROR(SEARCH("女",$B31)))</formula>
    </cfRule>
  </conditionalFormatting>
  <conditionalFormatting sqref="I31">
    <cfRule type="expression" dxfId="216" priority="339" stopIfTrue="1">
      <formula>$B$31="混合"</formula>
    </cfRule>
    <cfRule type="expression" dxfId="215" priority="343" stopIfTrue="1">
      <formula>AND(I31="",I30&gt;0)</formula>
    </cfRule>
  </conditionalFormatting>
  <conditionalFormatting sqref="I30">
    <cfRule type="expression" dxfId="214" priority="341" stopIfTrue="1">
      <formula>$B$31="混合"</formula>
    </cfRule>
  </conditionalFormatting>
  <conditionalFormatting sqref="E32">
    <cfRule type="expression" dxfId="213" priority="337" stopIfTrue="1">
      <formula>$B$31="混合"</formula>
    </cfRule>
  </conditionalFormatting>
  <conditionalFormatting sqref="F32">
    <cfRule type="expression" dxfId="212" priority="325" stopIfTrue="1">
      <formula>$B$31="混合"</formula>
    </cfRule>
    <cfRule type="expression" dxfId="211" priority="333" stopIfTrue="1">
      <formula>NOT(ISERROR(SEARCH("男",$B31)))</formula>
    </cfRule>
    <cfRule type="expression" dxfId="210" priority="334" stopIfTrue="1">
      <formula>NOT(ISERROR(SEARCH("女",$B31)))</formula>
    </cfRule>
  </conditionalFormatting>
  <conditionalFormatting sqref="F33">
    <cfRule type="expression" dxfId="209" priority="323" stopIfTrue="1">
      <formula>$B$31="混合"</formula>
    </cfRule>
    <cfRule type="expression" dxfId="208" priority="331" stopIfTrue="1">
      <formula>NOT(ISERROR(SEARCH("男",$B31)))</formula>
    </cfRule>
    <cfRule type="expression" dxfId="207" priority="332" stopIfTrue="1">
      <formula>NOT(ISERROR(SEARCH("女",$B31)))</formula>
    </cfRule>
  </conditionalFormatting>
  <conditionalFormatting sqref="G32">
    <cfRule type="expression" dxfId="206" priority="329" stopIfTrue="1">
      <formula>NOT(ISERROR(SEARCH("男",$B31)))</formula>
    </cfRule>
    <cfRule type="expression" dxfId="205" priority="330" stopIfTrue="1">
      <formula>NOT(ISERROR(SEARCH("女",$B31)))</formula>
    </cfRule>
  </conditionalFormatting>
  <conditionalFormatting sqref="G33">
    <cfRule type="expression" dxfId="204" priority="327" stopIfTrue="1">
      <formula>NOT(ISERROR(SEARCH("男",$B31)))</formula>
    </cfRule>
    <cfRule type="expression" dxfId="203" priority="328" stopIfTrue="1">
      <formula>NOT(ISERROR(SEARCH("女",$B31)))</formula>
    </cfRule>
  </conditionalFormatting>
  <conditionalFormatting sqref="G33">
    <cfRule type="expression" dxfId="202" priority="322" stopIfTrue="1">
      <formula>$B$31="混合"</formula>
    </cfRule>
    <cfRule type="expression" dxfId="201" priority="326" stopIfTrue="1">
      <formula>AND(G32&gt;0,G33="")</formula>
    </cfRule>
  </conditionalFormatting>
  <conditionalFormatting sqref="G32">
    <cfRule type="expression" dxfId="200" priority="324" stopIfTrue="1">
      <formula>$B$31="混合"</formula>
    </cfRule>
  </conditionalFormatting>
  <conditionalFormatting sqref="H32">
    <cfRule type="expression" dxfId="199" priority="312" stopIfTrue="1">
      <formula>$B$31="混合"</formula>
    </cfRule>
    <cfRule type="expression" dxfId="198" priority="320" stopIfTrue="1">
      <formula>NOT(ISERROR(SEARCH("男",$B31)))</formula>
    </cfRule>
    <cfRule type="expression" dxfId="197" priority="321" stopIfTrue="1">
      <formula>NOT(ISERROR(SEARCH("女",$B31)))</formula>
    </cfRule>
  </conditionalFormatting>
  <conditionalFormatting sqref="H33">
    <cfRule type="expression" dxfId="196" priority="310" stopIfTrue="1">
      <formula>$B$31="混合"</formula>
    </cfRule>
    <cfRule type="expression" dxfId="195" priority="318" stopIfTrue="1">
      <formula>NOT(ISERROR(SEARCH("男",$B31)))</formula>
    </cfRule>
    <cfRule type="expression" dxfId="194" priority="319" stopIfTrue="1">
      <formula>NOT(ISERROR(SEARCH("女",$B31)))</formula>
    </cfRule>
  </conditionalFormatting>
  <conditionalFormatting sqref="I32">
    <cfRule type="expression" dxfId="193" priority="316" stopIfTrue="1">
      <formula>NOT(ISERROR(SEARCH("男",$B31)))</formula>
    </cfRule>
    <cfRule type="expression" dxfId="192" priority="317" stopIfTrue="1">
      <formula>NOT(ISERROR(SEARCH("女",$B31)))</formula>
    </cfRule>
  </conditionalFormatting>
  <conditionalFormatting sqref="I33">
    <cfRule type="expression" dxfId="191" priority="314" stopIfTrue="1">
      <formula>NOT(ISERROR(SEARCH("男",$B31)))</formula>
    </cfRule>
    <cfRule type="expression" dxfId="190" priority="315" stopIfTrue="1">
      <formula>NOT(ISERROR(SEARCH("女",$B31)))</formula>
    </cfRule>
  </conditionalFormatting>
  <conditionalFormatting sqref="I33">
    <cfRule type="expression" dxfId="189" priority="309" stopIfTrue="1">
      <formula>$B$31="混合"</formula>
    </cfRule>
    <cfRule type="expression" dxfId="188" priority="313" stopIfTrue="1">
      <formula>AND(I32&gt;0,I33="")</formula>
    </cfRule>
  </conditionalFormatting>
  <conditionalFormatting sqref="I32">
    <cfRule type="expression" dxfId="187" priority="311" stopIfTrue="1">
      <formula>$B$31="混合"</formula>
    </cfRule>
  </conditionalFormatting>
  <conditionalFormatting sqref="E35">
    <cfRule type="expression" dxfId="186" priority="305" stopIfTrue="1">
      <formula>$B$31="混合"</formula>
    </cfRule>
    <cfRule type="expression" dxfId="185" priority="306" stopIfTrue="1">
      <formula>NOT(ISERROR(SEARCH("男",$B36)))</formula>
    </cfRule>
    <cfRule type="expression" dxfId="184" priority="307" stopIfTrue="1">
      <formula>NOT(ISERROR(SEARCH("女",$B36)))</formula>
    </cfRule>
  </conditionalFormatting>
  <conditionalFormatting sqref="D36">
    <cfRule type="expression" dxfId="183" priority="302" stopIfTrue="1">
      <formula>$B$31="混合"</formula>
    </cfRule>
    <cfRule type="expression" dxfId="182" priority="303" stopIfTrue="1">
      <formula>NOT(ISERROR(SEARCH("男",$B37)))</formula>
    </cfRule>
    <cfRule type="expression" dxfId="181" priority="304" stopIfTrue="1">
      <formula>NOT(ISERROR(SEARCH("女",$B37)))</formula>
    </cfRule>
  </conditionalFormatting>
  <conditionalFormatting sqref="F35">
    <cfRule type="expression" dxfId="180" priority="295" stopIfTrue="1">
      <formula>$B$31="混合"</formula>
    </cfRule>
    <cfRule type="expression" dxfId="179" priority="299" stopIfTrue="1">
      <formula>NOT(ISERROR(SEARCH("男",$B36)))</formula>
    </cfRule>
    <cfRule type="expression" dxfId="178" priority="300" stopIfTrue="1">
      <formula>NOT(ISERROR(SEARCH("女",$B36)))</formula>
    </cfRule>
  </conditionalFormatting>
  <conditionalFormatting sqref="G36">
    <cfRule type="expression" dxfId="177" priority="297" stopIfTrue="1">
      <formula>NOT(ISERROR(SEARCH("男",$B36)))</formula>
    </cfRule>
    <cfRule type="expression" dxfId="176" priority="298" stopIfTrue="1">
      <formula>NOT(ISERROR(SEARCH("女",$B36)))</formula>
    </cfRule>
  </conditionalFormatting>
  <conditionalFormatting sqref="G36">
    <cfRule type="expression" dxfId="175" priority="288" stopIfTrue="1">
      <formula>$B$31="混合"</formula>
    </cfRule>
    <cfRule type="expression" dxfId="174" priority="296" stopIfTrue="1">
      <formula>AND(G36="",G35&gt;0)</formula>
    </cfRule>
  </conditionalFormatting>
  <conditionalFormatting sqref="G35">
    <cfRule type="expression" dxfId="173" priority="292" stopIfTrue="1">
      <formula>$B$31="混合"</formula>
    </cfRule>
    <cfRule type="expression" dxfId="172" priority="293" stopIfTrue="1">
      <formula>NOT(ISERROR(SEARCH("男",$B36)))</formula>
    </cfRule>
    <cfRule type="expression" dxfId="171" priority="294" stopIfTrue="1">
      <formula>NOT(ISERROR(SEARCH("女",$B36)))</formula>
    </cfRule>
  </conditionalFormatting>
  <conditionalFormatting sqref="F36">
    <cfRule type="expression" dxfId="170" priority="289" stopIfTrue="1">
      <formula>$B$31="混合"</formula>
    </cfRule>
    <cfRule type="expression" dxfId="169" priority="290" stopIfTrue="1">
      <formula>NOT(ISERROR(SEARCH("男",$B37)))</formula>
    </cfRule>
    <cfRule type="expression" dxfId="168" priority="291" stopIfTrue="1">
      <formula>NOT(ISERROR(SEARCH("女",$B37)))</formula>
    </cfRule>
  </conditionalFormatting>
  <conditionalFormatting sqref="H35">
    <cfRule type="expression" dxfId="167" priority="282" stopIfTrue="1">
      <formula>$B$31="混合"</formula>
    </cfRule>
    <cfRule type="expression" dxfId="166" priority="286" stopIfTrue="1">
      <formula>NOT(ISERROR(SEARCH("男",$B36)))</formula>
    </cfRule>
    <cfRule type="expression" dxfId="165" priority="287" stopIfTrue="1">
      <formula>NOT(ISERROR(SEARCH("女",$B36)))</formula>
    </cfRule>
  </conditionalFormatting>
  <conditionalFormatting sqref="I36">
    <cfRule type="expression" dxfId="164" priority="284" stopIfTrue="1">
      <formula>NOT(ISERROR(SEARCH("男",$B36)))</formula>
    </cfRule>
    <cfRule type="expression" dxfId="163" priority="285" stopIfTrue="1">
      <formula>NOT(ISERROR(SEARCH("女",$B36)))</formula>
    </cfRule>
  </conditionalFormatting>
  <conditionalFormatting sqref="I36">
    <cfRule type="expression" dxfId="162" priority="275" stopIfTrue="1">
      <formula>$B$31="混合"</formula>
    </cfRule>
    <cfRule type="expression" dxfId="161" priority="283" stopIfTrue="1">
      <formula>AND(I36="",I35&gt;0)</formula>
    </cfRule>
  </conditionalFormatting>
  <conditionalFormatting sqref="I35">
    <cfRule type="expression" dxfId="160" priority="279" stopIfTrue="1">
      <formula>$B$31="混合"</formula>
    </cfRule>
    <cfRule type="expression" dxfId="159" priority="280" stopIfTrue="1">
      <formula>NOT(ISERROR(SEARCH("男",$B36)))</formula>
    </cfRule>
    <cfRule type="expression" dxfId="158" priority="281" stopIfTrue="1">
      <formula>NOT(ISERROR(SEARCH("女",$B36)))</formula>
    </cfRule>
  </conditionalFormatting>
  <conditionalFormatting sqref="H36">
    <cfRule type="expression" dxfId="157" priority="276" stopIfTrue="1">
      <formula>$B$31="混合"</formula>
    </cfRule>
    <cfRule type="expression" dxfId="156" priority="277" stopIfTrue="1">
      <formula>NOT(ISERROR(SEARCH("男",$B37)))</formula>
    </cfRule>
    <cfRule type="expression" dxfId="155" priority="278" stopIfTrue="1">
      <formula>NOT(ISERROR(SEARCH("女",$B37)))</formula>
    </cfRule>
  </conditionalFormatting>
  <conditionalFormatting sqref="E37">
    <cfRule type="expression" dxfId="154" priority="271" stopIfTrue="1">
      <formula>$B$31="混合"</formula>
    </cfRule>
    <cfRule type="expression" dxfId="153" priority="272" stopIfTrue="1">
      <formula>NOT(ISERROR(SEARCH("男",$B36)))</formula>
    </cfRule>
    <cfRule type="expression" dxfId="152" priority="273" stopIfTrue="1">
      <formula>NOT(ISERROR(SEARCH("女",$B36)))</formula>
    </cfRule>
  </conditionalFormatting>
  <conditionalFormatting sqref="D38">
    <cfRule type="expression" dxfId="151" priority="268" stopIfTrue="1">
      <formula>$B$31="混合"</formula>
    </cfRule>
    <cfRule type="expression" dxfId="150" priority="269" stopIfTrue="1">
      <formula>NOT(ISERROR(SEARCH("男",$B37)))</formula>
    </cfRule>
    <cfRule type="expression" dxfId="149" priority="270" stopIfTrue="1">
      <formula>NOT(ISERROR(SEARCH("女",$B37)))</formula>
    </cfRule>
  </conditionalFormatting>
  <conditionalFormatting sqref="E38">
    <cfRule type="expression" dxfId="148" priority="265" stopIfTrue="1">
      <formula>$B$31="混合"</formula>
    </cfRule>
    <cfRule type="expression" dxfId="147" priority="266" stopIfTrue="1">
      <formula>NOT(ISERROR(SEARCH("男",$B37)))</formula>
    </cfRule>
    <cfRule type="expression" dxfId="146" priority="267" stopIfTrue="1">
      <formula>NOT(ISERROR(SEARCH("女",$B37)))</formula>
    </cfRule>
  </conditionalFormatting>
  <conditionalFormatting sqref="F37">
    <cfRule type="expression" dxfId="145" priority="262" stopIfTrue="1">
      <formula>$B$31="混合"</formula>
    </cfRule>
    <cfRule type="expression" dxfId="144" priority="263" stopIfTrue="1">
      <formula>NOT(ISERROR(SEARCH("男",$B36)))</formula>
    </cfRule>
    <cfRule type="expression" dxfId="143" priority="264" stopIfTrue="1">
      <formula>NOT(ISERROR(SEARCH("女",$B36)))</formula>
    </cfRule>
  </conditionalFormatting>
  <conditionalFormatting sqref="G37">
    <cfRule type="expression" dxfId="142" priority="259" stopIfTrue="1">
      <formula>$B$31="混合"</formula>
    </cfRule>
    <cfRule type="expression" dxfId="141" priority="260" stopIfTrue="1">
      <formula>NOT(ISERROR(SEARCH("男",$B36)))</formula>
    </cfRule>
    <cfRule type="expression" dxfId="140" priority="261" stopIfTrue="1">
      <formula>NOT(ISERROR(SEARCH("女",$B36)))</formula>
    </cfRule>
  </conditionalFormatting>
  <conditionalFormatting sqref="F38">
    <cfRule type="expression" dxfId="139" priority="256" stopIfTrue="1">
      <formula>$B$31="混合"</formula>
    </cfRule>
    <cfRule type="expression" dxfId="138" priority="257" stopIfTrue="1">
      <formula>NOT(ISERROR(SEARCH("男",$B37)))</formula>
    </cfRule>
    <cfRule type="expression" dxfId="137" priority="258" stopIfTrue="1">
      <formula>NOT(ISERROR(SEARCH("女",$B37)))</formula>
    </cfRule>
  </conditionalFormatting>
  <conditionalFormatting sqref="G38">
    <cfRule type="expression" dxfId="136" priority="253" stopIfTrue="1">
      <formula>$B$31="混合"</formula>
    </cfRule>
    <cfRule type="expression" dxfId="135" priority="254" stopIfTrue="1">
      <formula>NOT(ISERROR(SEARCH("男",$B37)))</formula>
    </cfRule>
    <cfRule type="expression" dxfId="134" priority="255" stopIfTrue="1">
      <formula>NOT(ISERROR(SEARCH("女",$B37)))</formula>
    </cfRule>
  </conditionalFormatting>
  <conditionalFormatting sqref="H37">
    <cfRule type="expression" dxfId="133" priority="250" stopIfTrue="1">
      <formula>$B$31="混合"</formula>
    </cfRule>
    <cfRule type="expression" dxfId="132" priority="251" stopIfTrue="1">
      <formula>NOT(ISERROR(SEARCH("男",$B36)))</formula>
    </cfRule>
    <cfRule type="expression" dxfId="131" priority="252" stopIfTrue="1">
      <formula>NOT(ISERROR(SEARCH("女",$B36)))</formula>
    </cfRule>
  </conditionalFormatting>
  <conditionalFormatting sqref="I37">
    <cfRule type="expression" dxfId="130" priority="247" stopIfTrue="1">
      <formula>$B$31="混合"</formula>
    </cfRule>
    <cfRule type="expression" dxfId="129" priority="248" stopIfTrue="1">
      <formula>NOT(ISERROR(SEARCH("男",$B36)))</formula>
    </cfRule>
    <cfRule type="expression" dxfId="128" priority="249" stopIfTrue="1">
      <formula>NOT(ISERROR(SEARCH("女",$B36)))</formula>
    </cfRule>
  </conditionalFormatting>
  <conditionalFormatting sqref="H38">
    <cfRule type="expression" dxfId="127" priority="244" stopIfTrue="1">
      <formula>$B$31="混合"</formula>
    </cfRule>
    <cfRule type="expression" dxfId="126" priority="245" stopIfTrue="1">
      <formula>NOT(ISERROR(SEARCH("男",$B37)))</formula>
    </cfRule>
    <cfRule type="expression" dxfId="125" priority="246" stopIfTrue="1">
      <formula>NOT(ISERROR(SEARCH("女",$B37)))</formula>
    </cfRule>
  </conditionalFormatting>
  <conditionalFormatting sqref="I38">
    <cfRule type="expression" dxfId="124" priority="241" stopIfTrue="1">
      <formula>$B$31="混合"</formula>
    </cfRule>
    <cfRule type="expression" dxfId="123" priority="242" stopIfTrue="1">
      <formula>NOT(ISERROR(SEARCH("男",$B37)))</formula>
    </cfRule>
    <cfRule type="expression" dxfId="122" priority="243" stopIfTrue="1">
      <formula>NOT(ISERROR(SEARCH("女",$B37)))</formula>
    </cfRule>
  </conditionalFormatting>
  <conditionalFormatting sqref="D10">
    <cfRule type="expression" dxfId="121" priority="240" stopIfTrue="1">
      <formula>$B$11="混合"</formula>
    </cfRule>
  </conditionalFormatting>
  <conditionalFormatting sqref="E10">
    <cfRule type="expression" dxfId="120" priority="239" stopIfTrue="1">
      <formula>$B$11="混合"</formula>
    </cfRule>
  </conditionalFormatting>
  <conditionalFormatting sqref="D11">
    <cfRule type="expression" dxfId="119" priority="236" stopIfTrue="1">
      <formula>NOT(ISERROR(SEARCH("女",$B11)))</formula>
    </cfRule>
    <cfRule type="expression" dxfId="118" priority="237" stopIfTrue="1">
      <formula>NOT(ISERROR(SEARCH("男",$B11)))</formula>
    </cfRule>
  </conditionalFormatting>
  <conditionalFormatting sqref="D11">
    <cfRule type="expression" dxfId="117" priority="238" stopIfTrue="1">
      <formula>$B$11="混合"</formula>
    </cfRule>
  </conditionalFormatting>
  <conditionalFormatting sqref="E11">
    <cfRule type="expression" dxfId="116" priority="234" stopIfTrue="1">
      <formula>NOT(ISERROR(SEARCH("男",$B11)))</formula>
    </cfRule>
    <cfRule type="expression" dxfId="115" priority="235" stopIfTrue="1">
      <formula>NOT(ISERROR(SEARCH("女",$B11)))</formula>
    </cfRule>
  </conditionalFormatting>
  <conditionalFormatting sqref="E11">
    <cfRule type="expression" dxfId="114" priority="233" stopIfTrue="1">
      <formula>$B$11="混合"</formula>
    </cfRule>
  </conditionalFormatting>
  <conditionalFormatting sqref="F10:G10">
    <cfRule type="expression" dxfId="113" priority="231" stopIfTrue="1">
      <formula>NOT(ISERROR(SEARCH("男",$B11)))</formula>
    </cfRule>
    <cfRule type="expression" dxfId="112" priority="232" stopIfTrue="1">
      <formula>NOT(ISERROR(SEARCH("女",$B11)))</formula>
    </cfRule>
  </conditionalFormatting>
  <conditionalFormatting sqref="F10">
    <cfRule type="expression" dxfId="111" priority="230" stopIfTrue="1">
      <formula>$B$11="混合"</formula>
    </cfRule>
  </conditionalFormatting>
  <conditionalFormatting sqref="G10">
    <cfRule type="expression" dxfId="110" priority="229" stopIfTrue="1">
      <formula>$B$11="混合"</formula>
    </cfRule>
  </conditionalFormatting>
  <conditionalFormatting sqref="F11">
    <cfRule type="expression" dxfId="109" priority="227" stopIfTrue="1">
      <formula>NOT(ISERROR(SEARCH("男",$B11)))</formula>
    </cfRule>
    <cfRule type="expression" dxfId="108" priority="228" stopIfTrue="1">
      <formula>NOT(ISERROR(SEARCH("女",$B11)))</formula>
    </cfRule>
  </conditionalFormatting>
  <conditionalFormatting sqref="F11">
    <cfRule type="expression" dxfId="107" priority="226" stopIfTrue="1">
      <formula>$B$11="混合"</formula>
    </cfRule>
  </conditionalFormatting>
  <conditionalFormatting sqref="G11">
    <cfRule type="expression" dxfId="106" priority="224" stopIfTrue="1">
      <formula>NOT(ISERROR(SEARCH("男",$B11)))</formula>
    </cfRule>
    <cfRule type="expression" dxfId="105" priority="225" stopIfTrue="1">
      <formula>NOT(ISERROR(SEARCH("女",$B11)))</formula>
    </cfRule>
  </conditionalFormatting>
  <conditionalFormatting sqref="G11">
    <cfRule type="expression" dxfId="104" priority="223" stopIfTrue="1">
      <formula>$B$11="混合"</formula>
    </cfRule>
  </conditionalFormatting>
  <conditionalFormatting sqref="H10:I10">
    <cfRule type="expression" dxfId="103" priority="221" stopIfTrue="1">
      <formula>NOT(ISERROR(SEARCH("男",$B11)))</formula>
    </cfRule>
    <cfRule type="expression" dxfId="102" priority="222" stopIfTrue="1">
      <formula>NOT(ISERROR(SEARCH("女",$B11)))</formula>
    </cfRule>
  </conditionalFormatting>
  <conditionalFormatting sqref="H10">
    <cfRule type="expression" dxfId="101" priority="220" stopIfTrue="1">
      <formula>$B$11="混合"</formula>
    </cfRule>
  </conditionalFormatting>
  <conditionalFormatting sqref="I10">
    <cfRule type="expression" dxfId="100" priority="219" stopIfTrue="1">
      <formula>$B$11="混合"</formula>
    </cfRule>
  </conditionalFormatting>
  <conditionalFormatting sqref="H11">
    <cfRule type="expression" dxfId="99" priority="217" stopIfTrue="1">
      <formula>NOT(ISERROR(SEARCH("男",$B11)))</formula>
    </cfRule>
    <cfRule type="expression" dxfId="98" priority="218" stopIfTrue="1">
      <formula>NOT(ISERROR(SEARCH("女",$B11)))</formula>
    </cfRule>
  </conditionalFormatting>
  <conditionalFormatting sqref="H11">
    <cfRule type="expression" dxfId="97" priority="216" stopIfTrue="1">
      <formula>$B$11="混合"</formula>
    </cfRule>
  </conditionalFormatting>
  <conditionalFormatting sqref="I11">
    <cfRule type="expression" dxfId="96" priority="214" stopIfTrue="1">
      <formula>NOT(ISERROR(SEARCH("男",$B11)))</formula>
    </cfRule>
    <cfRule type="expression" dxfId="95" priority="215" stopIfTrue="1">
      <formula>NOT(ISERROR(SEARCH("女",$B11)))</formula>
    </cfRule>
  </conditionalFormatting>
  <conditionalFormatting sqref="I11">
    <cfRule type="expression" dxfId="94" priority="213" stopIfTrue="1">
      <formula>$B$11="混合"</formula>
    </cfRule>
  </conditionalFormatting>
  <conditionalFormatting sqref="D12">
    <cfRule type="expression" dxfId="93" priority="212" stopIfTrue="1">
      <formula>$B$11="混合"</formula>
    </cfRule>
  </conditionalFormatting>
  <conditionalFormatting sqref="E12">
    <cfRule type="expression" dxfId="92" priority="211" stopIfTrue="1">
      <formula>$B$11="混合"</formula>
    </cfRule>
  </conditionalFormatting>
  <conditionalFormatting sqref="D13">
    <cfRule type="expression" dxfId="91" priority="209" stopIfTrue="1">
      <formula>NOT(ISERROR(SEARCH("男",$B11)))</formula>
    </cfRule>
    <cfRule type="expression" dxfId="90" priority="210" stopIfTrue="1">
      <formula>NOT(ISERROR(SEARCH("女",$B11)))</formula>
    </cfRule>
  </conditionalFormatting>
  <conditionalFormatting sqref="D13">
    <cfRule type="expression" dxfId="89" priority="208" stopIfTrue="1">
      <formula>$B$11="混合"</formula>
    </cfRule>
  </conditionalFormatting>
  <conditionalFormatting sqref="E13">
    <cfRule type="expression" dxfId="88" priority="206" stopIfTrue="1">
      <formula>NOT(ISERROR(SEARCH("男",$B11)))</formula>
    </cfRule>
    <cfRule type="expression" dxfId="87" priority="207" stopIfTrue="1">
      <formula>NOT(ISERROR(SEARCH("女",$B11)))</formula>
    </cfRule>
  </conditionalFormatting>
  <conditionalFormatting sqref="E13">
    <cfRule type="expression" dxfId="86" priority="205" stopIfTrue="1">
      <formula>$B$11="混合"</formula>
    </cfRule>
  </conditionalFormatting>
  <conditionalFormatting sqref="F12:G12">
    <cfRule type="expression" dxfId="85" priority="203" stopIfTrue="1">
      <formula>NOT(ISERROR(SEARCH("男",$B11)))</formula>
    </cfRule>
    <cfRule type="expression" dxfId="84" priority="204" stopIfTrue="1">
      <formula>NOT(ISERROR(SEARCH("女",$B11)))</formula>
    </cfRule>
  </conditionalFormatting>
  <conditionalFormatting sqref="F12">
    <cfRule type="expression" dxfId="83" priority="202" stopIfTrue="1">
      <formula>$B$11="混合"</formula>
    </cfRule>
  </conditionalFormatting>
  <conditionalFormatting sqref="G12">
    <cfRule type="expression" dxfId="82" priority="201" stopIfTrue="1">
      <formula>$B$11="混合"</formula>
    </cfRule>
  </conditionalFormatting>
  <conditionalFormatting sqref="F13">
    <cfRule type="expression" dxfId="81" priority="199" stopIfTrue="1">
      <formula>NOT(ISERROR(SEARCH("男",$B11)))</formula>
    </cfRule>
    <cfRule type="expression" dxfId="80" priority="200" stopIfTrue="1">
      <formula>NOT(ISERROR(SEARCH("女",$B11)))</formula>
    </cfRule>
  </conditionalFormatting>
  <conditionalFormatting sqref="F13">
    <cfRule type="expression" dxfId="79" priority="198" stopIfTrue="1">
      <formula>$B$11="混合"</formula>
    </cfRule>
  </conditionalFormatting>
  <conditionalFormatting sqref="G13">
    <cfRule type="expression" dxfId="78" priority="196" stopIfTrue="1">
      <formula>NOT(ISERROR(SEARCH("男",$B11)))</formula>
    </cfRule>
    <cfRule type="expression" dxfId="77" priority="197" stopIfTrue="1">
      <formula>NOT(ISERROR(SEARCH("女",$B11)))</formula>
    </cfRule>
  </conditionalFormatting>
  <conditionalFormatting sqref="G13">
    <cfRule type="expression" dxfId="76" priority="195" stopIfTrue="1">
      <formula>$B$11="混合"</formula>
    </cfRule>
  </conditionalFormatting>
  <conditionalFormatting sqref="H12:I12">
    <cfRule type="expression" dxfId="75" priority="193" stopIfTrue="1">
      <formula>NOT(ISERROR(SEARCH("男",$B11)))</formula>
    </cfRule>
    <cfRule type="expression" dxfId="74" priority="194" stopIfTrue="1">
      <formula>NOT(ISERROR(SEARCH("女",$B11)))</formula>
    </cfRule>
  </conditionalFormatting>
  <conditionalFormatting sqref="H12">
    <cfRule type="expression" dxfId="73" priority="192" stopIfTrue="1">
      <formula>$B$11="混合"</formula>
    </cfRule>
  </conditionalFormatting>
  <conditionalFormatting sqref="I12">
    <cfRule type="expression" dxfId="72" priority="191" stopIfTrue="1">
      <formula>$B$11="混合"</formula>
    </cfRule>
  </conditionalFormatting>
  <conditionalFormatting sqref="H13">
    <cfRule type="expression" dxfId="71" priority="189" stopIfTrue="1">
      <formula>NOT(ISERROR(SEARCH("男",$B11)))</formula>
    </cfRule>
    <cfRule type="expression" dxfId="70" priority="190" stopIfTrue="1">
      <formula>NOT(ISERROR(SEARCH("女",$B11)))</formula>
    </cfRule>
  </conditionalFormatting>
  <conditionalFormatting sqref="H13">
    <cfRule type="expression" dxfId="69" priority="188" stopIfTrue="1">
      <formula>$B$11="混合"</formula>
    </cfRule>
  </conditionalFormatting>
  <conditionalFormatting sqref="I13">
    <cfRule type="expression" dxfId="68" priority="186" stopIfTrue="1">
      <formula>NOT(ISERROR(SEARCH("男",$B11)))</formula>
    </cfRule>
    <cfRule type="expression" dxfId="67" priority="187" stopIfTrue="1">
      <formula>NOT(ISERROR(SEARCH("女",$B11)))</formula>
    </cfRule>
  </conditionalFormatting>
  <conditionalFormatting sqref="I13">
    <cfRule type="expression" dxfId="66" priority="185" stopIfTrue="1">
      <formula>$B$11="混合"</formula>
    </cfRule>
  </conditionalFormatting>
  <conditionalFormatting sqref="E15">
    <cfRule type="expression" dxfId="65" priority="183" stopIfTrue="1">
      <formula>$B$16="混合"</formula>
    </cfRule>
  </conditionalFormatting>
  <conditionalFormatting sqref="G15">
    <cfRule type="expression" dxfId="64" priority="179" stopIfTrue="1">
      <formula>$B$16="混合"</formula>
    </cfRule>
  </conditionalFormatting>
  <conditionalFormatting sqref="I15">
    <cfRule type="expression" dxfId="63" priority="175" stopIfTrue="1">
      <formula>$B$16="混合"</formula>
    </cfRule>
  </conditionalFormatting>
  <conditionalFormatting sqref="E17">
    <cfRule type="expression" dxfId="62" priority="171" stopIfTrue="1">
      <formula>$B$16="混合"</formula>
    </cfRule>
  </conditionalFormatting>
  <conditionalFormatting sqref="G17">
    <cfRule type="expression" dxfId="61" priority="167" stopIfTrue="1">
      <formula>$B$16="混合"</formula>
    </cfRule>
  </conditionalFormatting>
  <conditionalFormatting sqref="I17">
    <cfRule type="expression" dxfId="60" priority="163" stopIfTrue="1">
      <formula>$B$16="混合"</formula>
    </cfRule>
  </conditionalFormatting>
  <conditionalFormatting sqref="E20">
    <cfRule type="expression" dxfId="59" priority="159" stopIfTrue="1">
      <formula>$B$21="混合"</formula>
    </cfRule>
  </conditionalFormatting>
  <conditionalFormatting sqref="G20">
    <cfRule type="expression" dxfId="58" priority="157" stopIfTrue="1">
      <formula>$B$21="混合"</formula>
    </cfRule>
  </conditionalFormatting>
  <conditionalFormatting sqref="I20">
    <cfRule type="expression" dxfId="57" priority="151" stopIfTrue="1">
      <formula>$B$21="混合"</formula>
    </cfRule>
  </conditionalFormatting>
  <conditionalFormatting sqref="E22">
    <cfRule type="expression" dxfId="56" priority="147" stopIfTrue="1">
      <formula>$B$21="混合"</formula>
    </cfRule>
  </conditionalFormatting>
  <conditionalFormatting sqref="G22">
    <cfRule type="expression" dxfId="55" priority="143" stopIfTrue="1">
      <formula>$B$21="混合"</formula>
    </cfRule>
  </conditionalFormatting>
  <conditionalFormatting sqref="I22">
    <cfRule type="expression" dxfId="54" priority="139" stopIfTrue="1">
      <formula>$B$21="混合"</formula>
    </cfRule>
  </conditionalFormatting>
  <conditionalFormatting sqref="E25">
    <cfRule type="expression" dxfId="53" priority="135" stopIfTrue="1">
      <formula>$B$26="混合"</formula>
    </cfRule>
  </conditionalFormatting>
  <conditionalFormatting sqref="G25">
    <cfRule type="expression" dxfId="52" priority="131" stopIfTrue="1">
      <formula>$B$26="混合"</formula>
    </cfRule>
  </conditionalFormatting>
  <conditionalFormatting sqref="I25">
    <cfRule type="expression" dxfId="51" priority="127" stopIfTrue="1">
      <formula>$B$26="混合"</formula>
    </cfRule>
  </conditionalFormatting>
  <conditionalFormatting sqref="E27">
    <cfRule type="expression" dxfId="50" priority="123" stopIfTrue="1">
      <formula>$B$26="混合"</formula>
    </cfRule>
  </conditionalFormatting>
  <conditionalFormatting sqref="G27">
    <cfRule type="expression" dxfId="49" priority="119" stopIfTrue="1">
      <formula>$B$26="混合"</formula>
    </cfRule>
  </conditionalFormatting>
  <conditionalFormatting sqref="I27">
    <cfRule type="expression" dxfId="48" priority="115" stopIfTrue="1">
      <formula>$B$26="混合"</formula>
    </cfRule>
  </conditionalFormatting>
  <conditionalFormatting sqref="K13:O13">
    <cfRule type="cellIs" dxfId="47" priority="52" stopIfTrue="1" operator="equal">
      <formula>"ﾅﾝﾊﾞｰｶｰﾄﾞ確認下さい"</formula>
    </cfRule>
  </conditionalFormatting>
  <conditionalFormatting sqref="K11:O11">
    <cfRule type="cellIs" dxfId="46" priority="54" stopIfTrue="1" operator="equal">
      <formula>"ﾅﾝﾊﾞｰｶｰﾄﾞ確認下さい"</formula>
    </cfRule>
  </conditionalFormatting>
  <conditionalFormatting sqref="K10">
    <cfRule type="cellIs" dxfId="45" priority="53" stopIfTrue="1" operator="notEqual">
      <formula>1</formula>
    </cfRule>
  </conditionalFormatting>
  <conditionalFormatting sqref="M10">
    <cfRule type="cellIs" dxfId="44" priority="50" stopIfTrue="1" operator="notEqual">
      <formula>1</formula>
    </cfRule>
  </conditionalFormatting>
  <conditionalFormatting sqref="O10">
    <cfRule type="cellIs" dxfId="43" priority="49" stopIfTrue="1" operator="notEqual">
      <formula>1</formula>
    </cfRule>
  </conditionalFormatting>
  <conditionalFormatting sqref="K12">
    <cfRule type="cellIs" dxfId="42" priority="48" stopIfTrue="1" operator="notEqual">
      <formula>1</formula>
    </cfRule>
  </conditionalFormatting>
  <conditionalFormatting sqref="M12">
    <cfRule type="cellIs" dxfId="41" priority="47" stopIfTrue="1" operator="notEqual">
      <formula>1</formula>
    </cfRule>
  </conditionalFormatting>
  <conditionalFormatting sqref="O12">
    <cfRule type="cellIs" dxfId="40" priority="46" stopIfTrue="1" operator="notEqual">
      <formula>1</formula>
    </cfRule>
  </conditionalFormatting>
  <conditionalFormatting sqref="K16:O16">
    <cfRule type="cellIs" dxfId="39" priority="45" stopIfTrue="1" operator="equal">
      <formula>"ﾅﾝﾊﾞｰｶｰﾄﾞ確認下さい"</formula>
    </cfRule>
  </conditionalFormatting>
  <conditionalFormatting sqref="K15">
    <cfRule type="cellIs" dxfId="38" priority="44" stopIfTrue="1" operator="notEqual">
      <formula>1</formula>
    </cfRule>
  </conditionalFormatting>
  <conditionalFormatting sqref="M15">
    <cfRule type="cellIs" dxfId="37" priority="42" stopIfTrue="1" operator="notEqual">
      <formula>1</formula>
    </cfRule>
  </conditionalFormatting>
  <conditionalFormatting sqref="O15">
    <cfRule type="cellIs" dxfId="36" priority="41" stopIfTrue="1" operator="notEqual">
      <formula>1</formula>
    </cfRule>
  </conditionalFormatting>
  <conditionalFormatting sqref="K17">
    <cfRule type="cellIs" dxfId="35" priority="40" stopIfTrue="1" operator="notEqual">
      <formula>1</formula>
    </cfRule>
  </conditionalFormatting>
  <conditionalFormatting sqref="M17">
    <cfRule type="cellIs" dxfId="34" priority="39" stopIfTrue="1" operator="notEqual">
      <formula>1</formula>
    </cfRule>
  </conditionalFormatting>
  <conditionalFormatting sqref="O17">
    <cfRule type="cellIs" dxfId="33" priority="38" stopIfTrue="1" operator="notEqual">
      <formula>1</formula>
    </cfRule>
  </conditionalFormatting>
  <conditionalFormatting sqref="K21:O21">
    <cfRule type="cellIs" dxfId="32" priority="37" stopIfTrue="1" operator="equal">
      <formula>"ﾅﾝﾊﾞｰｶｰﾄﾞ確認下さい"</formula>
    </cfRule>
  </conditionalFormatting>
  <conditionalFormatting sqref="K20">
    <cfRule type="cellIs" dxfId="31" priority="36" stopIfTrue="1" operator="notEqual">
      <formula>1</formula>
    </cfRule>
  </conditionalFormatting>
  <conditionalFormatting sqref="M20">
    <cfRule type="cellIs" dxfId="30" priority="34" stopIfTrue="1" operator="notEqual">
      <formula>1</formula>
    </cfRule>
  </conditionalFormatting>
  <conditionalFormatting sqref="O20">
    <cfRule type="cellIs" dxfId="29" priority="33" stopIfTrue="1" operator="notEqual">
      <formula>1</formula>
    </cfRule>
  </conditionalFormatting>
  <conditionalFormatting sqref="K22">
    <cfRule type="cellIs" dxfId="28" priority="32" stopIfTrue="1" operator="notEqual">
      <formula>1</formula>
    </cfRule>
  </conditionalFormatting>
  <conditionalFormatting sqref="M22">
    <cfRule type="cellIs" dxfId="27" priority="31" stopIfTrue="1" operator="notEqual">
      <formula>1</formula>
    </cfRule>
  </conditionalFormatting>
  <conditionalFormatting sqref="O22">
    <cfRule type="cellIs" dxfId="26" priority="30" stopIfTrue="1" operator="notEqual">
      <formula>1</formula>
    </cfRule>
  </conditionalFormatting>
  <conditionalFormatting sqref="K26:O26">
    <cfRule type="cellIs" dxfId="25" priority="29" stopIfTrue="1" operator="equal">
      <formula>"ﾅﾝﾊﾞｰｶｰﾄﾞ確認下さい"</formula>
    </cfRule>
  </conditionalFormatting>
  <conditionalFormatting sqref="K25">
    <cfRule type="cellIs" dxfId="24" priority="28" stopIfTrue="1" operator="notEqual">
      <formula>1</formula>
    </cfRule>
  </conditionalFormatting>
  <conditionalFormatting sqref="M25">
    <cfRule type="cellIs" dxfId="23" priority="26" stopIfTrue="1" operator="notEqual">
      <formula>1</formula>
    </cfRule>
  </conditionalFormatting>
  <conditionalFormatting sqref="O25">
    <cfRule type="cellIs" dxfId="22" priority="25" stopIfTrue="1" operator="notEqual">
      <formula>1</formula>
    </cfRule>
  </conditionalFormatting>
  <conditionalFormatting sqref="K27">
    <cfRule type="cellIs" dxfId="21" priority="24" stopIfTrue="1" operator="notEqual">
      <formula>1</formula>
    </cfRule>
  </conditionalFormatting>
  <conditionalFormatting sqref="M27">
    <cfRule type="cellIs" dxfId="20" priority="23" stopIfTrue="1" operator="notEqual">
      <formula>1</formula>
    </cfRule>
  </conditionalFormatting>
  <conditionalFormatting sqref="O27">
    <cfRule type="cellIs" dxfId="19" priority="22" stopIfTrue="1" operator="notEqual">
      <formula>1</formula>
    </cfRule>
  </conditionalFormatting>
  <conditionalFormatting sqref="K31:O31">
    <cfRule type="cellIs" dxfId="18" priority="21" stopIfTrue="1" operator="equal">
      <formula>"ﾅﾝﾊﾞｰｶｰﾄﾞ確認下さい"</formula>
    </cfRule>
  </conditionalFormatting>
  <conditionalFormatting sqref="K30">
    <cfRule type="cellIs" dxfId="17" priority="20" stopIfTrue="1" operator="notEqual">
      <formula>1</formula>
    </cfRule>
  </conditionalFormatting>
  <conditionalFormatting sqref="M30">
    <cfRule type="cellIs" dxfId="16" priority="18" stopIfTrue="1" operator="notEqual">
      <formula>1</formula>
    </cfRule>
  </conditionalFormatting>
  <conditionalFormatting sqref="O30">
    <cfRule type="cellIs" dxfId="15" priority="17" stopIfTrue="1" operator="notEqual">
      <formula>1</formula>
    </cfRule>
  </conditionalFormatting>
  <conditionalFormatting sqref="K32">
    <cfRule type="cellIs" dxfId="14" priority="16" stopIfTrue="1" operator="notEqual">
      <formula>1</formula>
    </cfRule>
  </conditionalFormatting>
  <conditionalFormatting sqref="M32">
    <cfRule type="cellIs" dxfId="13" priority="15" stopIfTrue="1" operator="notEqual">
      <formula>1</formula>
    </cfRule>
  </conditionalFormatting>
  <conditionalFormatting sqref="O32">
    <cfRule type="cellIs" dxfId="12" priority="14" stopIfTrue="1" operator="notEqual">
      <formula>1</formula>
    </cfRule>
  </conditionalFormatting>
  <conditionalFormatting sqref="K36:O36">
    <cfRule type="cellIs" dxfId="11" priority="13" stopIfTrue="1" operator="equal">
      <formula>"ﾅﾝﾊﾞｰｶｰﾄﾞ確認下さい"</formula>
    </cfRule>
  </conditionalFormatting>
  <conditionalFormatting sqref="K35">
    <cfRule type="cellIs" dxfId="10" priority="12" stopIfTrue="1" operator="notEqual">
      <formula>1</formula>
    </cfRule>
  </conditionalFormatting>
  <conditionalFormatting sqref="M35">
    <cfRule type="cellIs" dxfId="9" priority="10" stopIfTrue="1" operator="notEqual">
      <formula>1</formula>
    </cfRule>
  </conditionalFormatting>
  <conditionalFormatting sqref="O35">
    <cfRule type="cellIs" dxfId="8" priority="9" stopIfTrue="1" operator="notEqual">
      <formula>1</formula>
    </cfRule>
  </conditionalFormatting>
  <conditionalFormatting sqref="K37">
    <cfRule type="cellIs" dxfId="7" priority="8" stopIfTrue="1" operator="notEqual">
      <formula>1</formula>
    </cfRule>
  </conditionalFormatting>
  <conditionalFormatting sqref="M37">
    <cfRule type="cellIs" dxfId="6" priority="7" stopIfTrue="1" operator="notEqual">
      <formula>1</formula>
    </cfRule>
  </conditionalFormatting>
  <conditionalFormatting sqref="O37">
    <cfRule type="cellIs" dxfId="5" priority="6" stopIfTrue="1" operator="notEqual">
      <formula>1</formula>
    </cfRule>
  </conditionalFormatting>
  <conditionalFormatting sqref="K18">
    <cfRule type="cellIs" dxfId="4" priority="5" stopIfTrue="1" operator="equal">
      <formula>"ﾅﾝﾊﾞｰｶｰﾄﾞ確認下さい"</formula>
    </cfRule>
  </conditionalFormatting>
  <conditionalFormatting sqref="K23">
    <cfRule type="cellIs" dxfId="3" priority="4" stopIfTrue="1" operator="equal">
      <formula>"ﾅﾝﾊﾞｰｶｰﾄﾞ確認下さい"</formula>
    </cfRule>
  </conditionalFormatting>
  <conditionalFormatting sqref="K28">
    <cfRule type="cellIs" dxfId="2" priority="3" stopIfTrue="1" operator="equal">
      <formula>"ﾅﾝﾊﾞｰｶｰﾄﾞ確認下さい"</formula>
    </cfRule>
  </conditionalFormatting>
  <conditionalFormatting sqref="K33">
    <cfRule type="cellIs" dxfId="1" priority="2" stopIfTrue="1" operator="equal">
      <formula>"ﾅﾝﾊﾞｰｶｰﾄﾞ確認下さい"</formula>
    </cfRule>
  </conditionalFormatting>
  <conditionalFormatting sqref="K38">
    <cfRule type="cellIs" dxfId="0" priority="1" stopIfTrue="1" operator="equal">
      <formula>"ﾅﾝﾊﾞｰｶｰﾄﾞ確認下さい"</formula>
    </cfRule>
  </conditionalFormatting>
  <dataValidations count="13">
    <dataValidation imeMode="halfKatakana" showInputMessage="1" showErrorMessage="1" sqref="E11 E21 E16 I16 G18 E18 G16 G46 G51 G56 G61 G66 I21 G23 E23 G13 I11 E13 G11 G21 E26 E31 E41 E46 E51 E56 E61 E66 I26 I31 I41 I46 I51 I56 I61 I66 G28 G33 G43 G48 G53 G58 G63 G68 E28 E33 E43 E48 E53 E58 E63 E68 G26 G31 G41 E36 I36 G38 E38 G36" xr:uid="{00000000-0002-0000-0200-000000000000}"/>
    <dataValidation type="whole" allowBlank="1" showInputMessage="1" showErrorMessage="1" sqref="C13 C28 C23 C18 C33 C68 C43 C48 C53 C58 C63 C38" xr:uid="{00000000-0002-0000-0200-000001000000}">
      <formula1>1111</formula1>
      <formula2>999999</formula2>
    </dataValidation>
    <dataValidation type="list" allowBlank="1" showInputMessage="1" showErrorMessage="1" sqref="B11 B16 B26 B21 B31 B66 B41 B46 B51 B56 B61 B36" xr:uid="{00000000-0002-0000-0200-000002000000}">
      <formula1>リレークラス</formula1>
    </dataValidation>
    <dataValidation imeMode="hiragana" allowBlank="1" showInputMessage="1" showErrorMessage="1" sqref="E10 G10 I10 E12 G12 I12 E15 G15 I15 E17 G17 I17 I42 I47 I52 I57 I62 I67 E20 G20 I20 E22 G22 I22 E25 E30 E40 E45 E50 E55 E60 E65 G25 G30 G40 G45 G50 G55 G60 G65 I25 I30 I40 I45 I50 I55 I60 I65 E27 E32 E42 E47 E52 E57 E62 E67 G27 G32 G42 G47 G52 G57 G62 G67 I27 I32 E35 G35 I35 E37 G37 I37" xr:uid="{00000000-0002-0000-0200-000003000000}"/>
    <dataValidation imeMode="disabled" allowBlank="1" showInputMessage="1" showErrorMessage="1" sqref="F19:F20 F10 H10 F12 H12 F14:F15 H14:H15 F17 H64:H65 F22 H19:H20 H24:H25 H29:H30 H34:H35 F39:F40 F42 F44:F45 F47 F49:F50 F52 F54:F55 F57 F59:F60 F62 F64:F65 F67 F69 H17 H67 H69 F34:F35 F27 F32 H27 H32 H39:H40 H42 H44:H45 H47 H49:H50 H52 H54:H55 H57 H59:H60 H62 H22 F24:F25 F29:F30 D34:D35 D39:D70 D10 D12 D14:D15 D17 D19:D20 D22 D24:D25 D27 D29:D30 D32 F37 H37 D37" xr:uid="{00000000-0002-0000-0200-000004000000}"/>
    <dataValidation type="list" imeMode="disabled" allowBlank="1" showInputMessage="1" showErrorMessage="1" sqref="F68 F70 F61 F63 F56 F58 F51 F53 F46 F48 F41 F43 H53 H56 H48 H51 H43 H68 H70 H61 H58 H46 H63 F66 H41 H66" xr:uid="{00000000-0002-0000-0200-000005000000}">
      <formula1>$S$6:$X$6</formula1>
    </dataValidation>
    <dataValidation type="list" imeMode="disabled" allowBlank="1" showInputMessage="1" showErrorMessage="1" sqref="D31 D26 D21 D16 D11 D36" xr:uid="{00000000-0002-0000-0200-000006000000}">
      <formula1>IF(B11="混合",$V$6,$S$6:$X$6)</formula1>
    </dataValidation>
    <dataValidation type="list" imeMode="disabled" allowBlank="1" showInputMessage="1" showErrorMessage="1" sqref="F31 F26 F21 F16 F11 F36" xr:uid="{00000000-0002-0000-0200-000007000000}">
      <formula1>IF(B11="混合",$V$6,$S$6:$X$6)</formula1>
    </dataValidation>
    <dataValidation type="list" imeMode="disabled" allowBlank="1" showInputMessage="1" showErrorMessage="1" sqref="H31 H26 H21 H16 H11 H36" xr:uid="{00000000-0002-0000-0200-000008000000}">
      <formula1>IF(B11="混合",$V$6,$S$6:$X$6)</formula1>
    </dataValidation>
    <dataValidation type="list" imeMode="disabled" allowBlank="1" showInputMessage="1" showErrorMessage="1" sqref="D33 D28 D23 D18 D13 D38" xr:uid="{00000000-0002-0000-0200-000009000000}">
      <formula1>IF(B11="混合",$V$6,$S$6:$X$6)</formula1>
    </dataValidation>
    <dataValidation type="list" imeMode="disabled" allowBlank="1" showInputMessage="1" showErrorMessage="1" sqref="F33 F28 F23 F18 F13 F38" xr:uid="{00000000-0002-0000-0200-00000A000000}">
      <formula1>IF(B11="混合",$V$6,$S$6:$X$6)</formula1>
    </dataValidation>
    <dataValidation type="list" imeMode="disabled" allowBlank="1" showInputMessage="1" showErrorMessage="1" sqref="H33 H28 H23 H18 H13 H38" xr:uid="{00000000-0002-0000-0200-00000B000000}">
      <formula1>IF(B11="混合",$V$6,$S$6:$X$6)</formula1>
    </dataValidation>
    <dataValidation type="list" allowBlank="1" showInputMessage="1" showErrorMessage="1" sqref="B13 B38 B23 B18 B33 B28 B43 B48 B53 B58 B63 B68" xr:uid="{00000000-0002-0000-0200-00000C000000}">
      <formula1>$S$8:$W$8</formula1>
    </dataValidation>
  </dataValidations>
  <pageMargins left="0.23622047244094491" right="0.23622047244094491"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リレークラス</vt:lpstr>
      <vt:lpstr>一･高女子</vt:lpstr>
      <vt:lpstr>一･高男子</vt:lpstr>
      <vt:lpstr>小女4_6年</vt:lpstr>
      <vt:lpstr>小男4_6年</vt:lpstr>
      <vt:lpstr>性</vt:lpstr>
      <vt:lpstr>中学女子</vt:lpstr>
      <vt:lpstr>中学男子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2015-12-05T07:19:12Z</cp:lastPrinted>
  <dcterms:created xsi:type="dcterms:W3CDTF">2009-03-04T01:02:54Z</dcterms:created>
  <dcterms:modified xsi:type="dcterms:W3CDTF">2022-04-07T13:43:19Z</dcterms:modified>
</cp:coreProperties>
</file>