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codeName="ThisWorkbook" defaultThemeVersion="124226"/>
  <mc:AlternateContent xmlns:mc="http://schemas.openxmlformats.org/markup-compatibility/2006">
    <mc:Choice Requires="x15">
      <x15ac:absPath xmlns:x15ac="http://schemas.microsoft.com/office/spreadsheetml/2010/11/ac" url="C:\Users\blutc\Desktop\"/>
    </mc:Choice>
  </mc:AlternateContent>
  <xr:revisionPtr revIDLastSave="0" documentId="13_ncr:1_{5E26A337-C636-4C05-A17B-248399DCD0A6}" xr6:coauthVersionLast="47" xr6:coauthVersionMax="47" xr10:uidLastSave="{00000000-0000-0000-0000-000000000000}"/>
  <workbookProtection workbookPassword="CA50" lockStructure="1"/>
  <bookViews>
    <workbookView xWindow="-98" yWindow="-98" windowWidth="28996" windowHeight="15675" xr2:uid="{00000000-000D-0000-FFFF-FFFF00000000}"/>
  </bookViews>
  <sheets>
    <sheet name="注意事項" sheetId="6" r:id="rId1"/>
    <sheet name="個人種目申込一覧表" sheetId="1" r:id="rId2"/>
    <sheet name="リレー申込票" sheetId="2" r:id="rId3"/>
  </sheets>
  <definedNames>
    <definedName name="_xlnm.Print_Area" localSheetId="2">リレー申込票!$A:$J</definedName>
    <definedName name="_xlnm.Print_Area" localSheetId="1">個人種目申込一覧表!$A:$J</definedName>
    <definedName name="リレークラス">リレー申込票!$U$5:$AC$5</definedName>
    <definedName name="一･高女子">個人種目申込一覧表!$Y$21:$Y$25</definedName>
    <definedName name="一･高男子">個人種目申込一覧表!$X$21:$X$26</definedName>
    <definedName name="小女1_3年">個人種目申込一覧表!#REF!</definedName>
    <definedName name="小女4_6年">個人種目申込一覧表!$AI$21:$AI$25</definedName>
    <definedName name="小男1_3年">個人種目申込一覧表!#REF!</definedName>
    <definedName name="小男4_6年">個人種目申込一覧表!$AB$21:$AB$24</definedName>
    <definedName name="性">個人種目申込一覧表!$X$20:$AI$20</definedName>
    <definedName name="中学女子">個人種目申込一覧表!$AA$21:$AA$28</definedName>
    <definedName name="中学男子">個人種目申込一覧表!$Z$21:$Z$28</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37" i="2" l="1"/>
  <c r="L35" i="2"/>
  <c r="L32" i="2"/>
  <c r="L30" i="2"/>
  <c r="L27" i="2"/>
  <c r="L25" i="2"/>
  <c r="L22" i="2"/>
  <c r="L20" i="2"/>
  <c r="L17" i="2"/>
  <c r="L15" i="2"/>
  <c r="L12" i="2"/>
  <c r="L10" i="2"/>
  <c r="T16" i="2"/>
  <c r="U16" i="2"/>
  <c r="V16" i="2" s="1"/>
  <c r="X36" i="2"/>
  <c r="T36" i="2"/>
  <c r="U36" i="2" s="1"/>
  <c r="X31" i="2"/>
  <c r="T31" i="2"/>
  <c r="U31" i="2" s="1"/>
  <c r="X26" i="2"/>
  <c r="T26" i="2"/>
  <c r="U26" i="2" s="1"/>
  <c r="X21" i="2"/>
  <c r="T21" i="2"/>
  <c r="U21" i="2" s="1"/>
  <c r="T11" i="2"/>
  <c r="U11" i="2" s="1"/>
  <c r="Q37" i="2"/>
  <c r="O37" i="2"/>
  <c r="M37" i="2"/>
  <c r="Q35" i="2"/>
  <c r="O35" i="2"/>
  <c r="M35" i="2"/>
  <c r="Q32" i="2"/>
  <c r="O32" i="2"/>
  <c r="M32" i="2"/>
  <c r="Q30" i="2"/>
  <c r="O30" i="2"/>
  <c r="M30" i="2"/>
  <c r="Q27" i="2"/>
  <c r="O27" i="2"/>
  <c r="M27" i="2"/>
  <c r="Q25" i="2"/>
  <c r="O25" i="2"/>
  <c r="M25" i="2"/>
  <c r="Q22" i="2"/>
  <c r="O22" i="2"/>
  <c r="M22" i="2"/>
  <c r="Q20" i="2"/>
  <c r="O20" i="2"/>
  <c r="M20" i="2"/>
  <c r="Q17" i="2"/>
  <c r="O17" i="2"/>
  <c r="M17" i="2"/>
  <c r="Q15" i="2"/>
  <c r="O15" i="2"/>
  <c r="M15" i="2"/>
  <c r="Q12" i="2"/>
  <c r="O12" i="2"/>
  <c r="M12" i="2"/>
  <c r="Q10" i="2"/>
  <c r="O10" i="2"/>
  <c r="M10" i="2"/>
  <c r="J113" i="1"/>
  <c r="J111" i="1"/>
  <c r="J109" i="1"/>
  <c r="J107" i="1"/>
  <c r="J105" i="1"/>
  <c r="J103" i="1"/>
  <c r="J101" i="1"/>
  <c r="J99" i="1"/>
  <c r="J97" i="1"/>
  <c r="J95" i="1"/>
  <c r="J93" i="1"/>
  <c r="J91" i="1"/>
  <c r="J89" i="1"/>
  <c r="J87" i="1"/>
  <c r="J85" i="1"/>
  <c r="J83" i="1"/>
  <c r="J81" i="1"/>
  <c r="J79" i="1"/>
  <c r="J77" i="1"/>
  <c r="J75" i="1"/>
  <c r="J73" i="1"/>
  <c r="J71" i="1"/>
  <c r="J69" i="1"/>
  <c r="J67" i="1"/>
  <c r="J65" i="1"/>
  <c r="J63" i="1"/>
  <c r="J61" i="1"/>
  <c r="J59" i="1"/>
  <c r="J57" i="1"/>
  <c r="J55" i="1"/>
  <c r="J53" i="1"/>
  <c r="J51" i="1"/>
  <c r="J49" i="1"/>
  <c r="J47" i="1"/>
  <c r="J45" i="1"/>
  <c r="J43" i="1"/>
  <c r="J41" i="1"/>
  <c r="J39" i="1"/>
  <c r="J37" i="1"/>
  <c r="J35" i="1"/>
  <c r="J33" i="1"/>
  <c r="J31" i="1"/>
  <c r="J29" i="1"/>
  <c r="J27" i="1"/>
  <c r="J25" i="1"/>
  <c r="J23" i="1"/>
  <c r="J21" i="1"/>
  <c r="J19" i="1"/>
  <c r="J17" i="1"/>
  <c r="J15" i="1"/>
  <c r="AS13" i="1"/>
  <c r="AS113" i="1"/>
  <c r="AM113" i="1"/>
  <c r="AN113" i="1" s="1"/>
  <c r="AM111" i="1"/>
  <c r="AN111" i="1" s="1"/>
  <c r="AM109" i="1"/>
  <c r="AN109" i="1" s="1"/>
  <c r="AM107" i="1"/>
  <c r="AN107" i="1" s="1"/>
  <c r="AM105" i="1"/>
  <c r="AN105" i="1" s="1"/>
  <c r="AM103" i="1"/>
  <c r="AN103" i="1" s="1"/>
  <c r="AM101" i="1"/>
  <c r="AN101" i="1" s="1"/>
  <c r="AM99" i="1"/>
  <c r="AN99" i="1" s="1"/>
  <c r="AM97" i="1"/>
  <c r="AN97" i="1" s="1"/>
  <c r="AM95" i="1"/>
  <c r="AN95" i="1" s="1"/>
  <c r="AM93" i="1"/>
  <c r="AN93" i="1" s="1"/>
  <c r="AM91" i="1"/>
  <c r="AN91" i="1" s="1"/>
  <c r="AM89" i="1"/>
  <c r="AN89" i="1" s="1"/>
  <c r="AM87" i="1"/>
  <c r="AN87" i="1" s="1"/>
  <c r="AM85" i="1"/>
  <c r="AN85" i="1" s="1"/>
  <c r="AM83" i="1"/>
  <c r="AN83" i="1" s="1"/>
  <c r="AM81" i="1"/>
  <c r="AN81" i="1"/>
  <c r="AM79" i="1"/>
  <c r="AN79" i="1" s="1"/>
  <c r="AM77" i="1"/>
  <c r="AN77" i="1" s="1"/>
  <c r="AM75" i="1"/>
  <c r="AN75" i="1" s="1"/>
  <c r="AM73" i="1"/>
  <c r="AN73" i="1" s="1"/>
  <c r="AM71" i="1"/>
  <c r="AN71" i="1" s="1"/>
  <c r="AM69" i="1"/>
  <c r="AN69" i="1" s="1"/>
  <c r="AM67" i="1"/>
  <c r="AN67" i="1" s="1"/>
  <c r="AM65" i="1"/>
  <c r="AN65" i="1" s="1"/>
  <c r="AM63" i="1"/>
  <c r="AN63" i="1" s="1"/>
  <c r="AM61" i="1"/>
  <c r="AN61" i="1" s="1"/>
  <c r="AM59" i="1"/>
  <c r="AN59" i="1" s="1"/>
  <c r="AM57" i="1"/>
  <c r="AN57" i="1" s="1"/>
  <c r="AM55" i="1"/>
  <c r="AN55" i="1" s="1"/>
  <c r="AM53" i="1"/>
  <c r="AN53" i="1" s="1"/>
  <c r="AM51" i="1"/>
  <c r="AN51" i="1" s="1"/>
  <c r="AM49" i="1"/>
  <c r="AN49" i="1" s="1"/>
  <c r="AM47" i="1"/>
  <c r="AN47" i="1" s="1"/>
  <c r="AM45" i="1"/>
  <c r="AN45" i="1" s="1"/>
  <c r="AM43" i="1"/>
  <c r="AN43" i="1" s="1"/>
  <c r="AM41" i="1"/>
  <c r="AN41" i="1" s="1"/>
  <c r="AM39" i="1"/>
  <c r="AN39" i="1" s="1"/>
  <c r="AM37" i="1"/>
  <c r="AN37" i="1" s="1"/>
  <c r="AM35" i="1"/>
  <c r="AN35" i="1" s="1"/>
  <c r="AM33" i="1"/>
  <c r="AN33" i="1" s="1"/>
  <c r="AM31" i="1"/>
  <c r="AN31" i="1" s="1"/>
  <c r="AM29" i="1"/>
  <c r="AN29" i="1" s="1"/>
  <c r="AM27" i="1"/>
  <c r="AN27" i="1" s="1"/>
  <c r="AM25" i="1"/>
  <c r="AN25" i="1" s="1"/>
  <c r="AM23" i="1"/>
  <c r="AN23" i="1" s="1"/>
  <c r="AM21" i="1"/>
  <c r="AN21" i="1" s="1"/>
  <c r="AM19" i="1"/>
  <c r="AN19" i="1" s="1"/>
  <c r="AM17" i="1"/>
  <c r="AN17" i="1" s="1"/>
  <c r="AM15" i="1"/>
  <c r="AN15" i="1" s="1"/>
  <c r="C6" i="2"/>
  <c r="S30" i="2"/>
  <c r="S25" i="2"/>
  <c r="AS15" i="1"/>
  <c r="AT15" i="1"/>
  <c r="AS17" i="1"/>
  <c r="AT17" i="1"/>
  <c r="AS19" i="1"/>
  <c r="AT19" i="1"/>
  <c r="AS21" i="1"/>
  <c r="AT21" i="1"/>
  <c r="AS23" i="1"/>
  <c r="AT23" i="1"/>
  <c r="AS25" i="1"/>
  <c r="AT25" i="1"/>
  <c r="AS27" i="1"/>
  <c r="AT27" i="1"/>
  <c r="AS29" i="1"/>
  <c r="AT29" i="1"/>
  <c r="AS31" i="1"/>
  <c r="AT31" i="1"/>
  <c r="AS33" i="1"/>
  <c r="AT33" i="1"/>
  <c r="AS35" i="1"/>
  <c r="AT35" i="1"/>
  <c r="AS37" i="1"/>
  <c r="AT37" i="1"/>
  <c r="AS39" i="1"/>
  <c r="AT39" i="1"/>
  <c r="AS41" i="1"/>
  <c r="AT41" i="1"/>
  <c r="AS43" i="1"/>
  <c r="AT43" i="1"/>
  <c r="AS45" i="1"/>
  <c r="AT45" i="1"/>
  <c r="AS47" i="1"/>
  <c r="AT47" i="1"/>
  <c r="AS49" i="1"/>
  <c r="AT49" i="1"/>
  <c r="AS51" i="1"/>
  <c r="AT51" i="1"/>
  <c r="AS53" i="1"/>
  <c r="AT53" i="1"/>
  <c r="AS55" i="1"/>
  <c r="AT55" i="1"/>
  <c r="AS57" i="1"/>
  <c r="AT57" i="1"/>
  <c r="AS59" i="1"/>
  <c r="AT59" i="1"/>
  <c r="AS61" i="1"/>
  <c r="AT61" i="1"/>
  <c r="AS63" i="1"/>
  <c r="AT63" i="1"/>
  <c r="AS65" i="1"/>
  <c r="AT65" i="1"/>
  <c r="AS67" i="1"/>
  <c r="AT67" i="1"/>
  <c r="AS69" i="1"/>
  <c r="AT69" i="1"/>
  <c r="AS71" i="1"/>
  <c r="AT71" i="1"/>
  <c r="AS73" i="1"/>
  <c r="AT73" i="1"/>
  <c r="AS75" i="1"/>
  <c r="AT75" i="1"/>
  <c r="AS77" i="1"/>
  <c r="AT77" i="1"/>
  <c r="AS79" i="1"/>
  <c r="AT79" i="1"/>
  <c r="AS81" i="1"/>
  <c r="AT81" i="1"/>
  <c r="AS83" i="1"/>
  <c r="AT83" i="1"/>
  <c r="AS85" i="1"/>
  <c r="AT85" i="1"/>
  <c r="AS87" i="1"/>
  <c r="AT87" i="1"/>
  <c r="AS89" i="1"/>
  <c r="AT89" i="1"/>
  <c r="AS91" i="1"/>
  <c r="AT91" i="1"/>
  <c r="AS93" i="1"/>
  <c r="AT93" i="1"/>
  <c r="AS95" i="1"/>
  <c r="AT95" i="1"/>
  <c r="AS97" i="1"/>
  <c r="AT97" i="1"/>
  <c r="AS99" i="1"/>
  <c r="AT99" i="1"/>
  <c r="AS101" i="1"/>
  <c r="AT101" i="1"/>
  <c r="AS103" i="1"/>
  <c r="AT103" i="1"/>
  <c r="AS105" i="1"/>
  <c r="AT105" i="1"/>
  <c r="AS107" i="1"/>
  <c r="AT107" i="1"/>
  <c r="AS109" i="1"/>
  <c r="AT109" i="1"/>
  <c r="AS111" i="1"/>
  <c r="AT111" i="1"/>
  <c r="AT113" i="1"/>
  <c r="AJ113" i="1"/>
  <c r="AK113" i="1" s="1"/>
  <c r="AJ111" i="1"/>
  <c r="AK111" i="1" s="1"/>
  <c r="AJ109" i="1"/>
  <c r="AK109" i="1" s="1"/>
  <c r="AJ107" i="1"/>
  <c r="AK107" i="1" s="1"/>
  <c r="AJ105" i="1"/>
  <c r="AK105" i="1" s="1"/>
  <c r="AJ103" i="1"/>
  <c r="AK103" i="1" s="1"/>
  <c r="AJ101" i="1"/>
  <c r="AK101" i="1" s="1"/>
  <c r="AJ99" i="1"/>
  <c r="AK99" i="1" s="1"/>
  <c r="AJ97" i="1"/>
  <c r="AK97" i="1" s="1"/>
  <c r="AJ95" i="1"/>
  <c r="AK95" i="1" s="1"/>
  <c r="AJ93" i="1"/>
  <c r="AK93" i="1" s="1"/>
  <c r="AJ91" i="1"/>
  <c r="AK91" i="1" s="1"/>
  <c r="AJ89" i="1"/>
  <c r="AK89" i="1" s="1"/>
  <c r="AJ87" i="1"/>
  <c r="AK87" i="1" s="1"/>
  <c r="AJ85" i="1"/>
  <c r="AK85" i="1" s="1"/>
  <c r="AJ83" i="1"/>
  <c r="AK83" i="1" s="1"/>
  <c r="AJ81" i="1"/>
  <c r="AK81" i="1" s="1"/>
  <c r="AJ79" i="1"/>
  <c r="AK79" i="1" s="1"/>
  <c r="AJ77" i="1"/>
  <c r="AK77" i="1" s="1"/>
  <c r="AJ75" i="1"/>
  <c r="AK75" i="1" s="1"/>
  <c r="AJ73" i="1"/>
  <c r="AK73" i="1" s="1"/>
  <c r="AJ71" i="1"/>
  <c r="AK71" i="1" s="1"/>
  <c r="AJ69" i="1"/>
  <c r="AK69" i="1" s="1"/>
  <c r="AJ67" i="1"/>
  <c r="AK67" i="1" s="1"/>
  <c r="AJ65" i="1"/>
  <c r="AK65" i="1" s="1"/>
  <c r="AJ63" i="1"/>
  <c r="AK63" i="1" s="1"/>
  <c r="AJ61" i="1"/>
  <c r="AK61" i="1" s="1"/>
  <c r="AJ59" i="1"/>
  <c r="AK59" i="1" s="1"/>
  <c r="AJ57" i="1"/>
  <c r="AK57" i="1" s="1"/>
  <c r="AJ55" i="1"/>
  <c r="AK55" i="1" s="1"/>
  <c r="AJ53" i="1"/>
  <c r="AK53" i="1" s="1"/>
  <c r="AJ51" i="1"/>
  <c r="AK51" i="1" s="1"/>
  <c r="AJ49" i="1"/>
  <c r="AK49" i="1" s="1"/>
  <c r="AJ47" i="1"/>
  <c r="AK47" i="1" s="1"/>
  <c r="AJ45" i="1"/>
  <c r="AK45" i="1" s="1"/>
  <c r="AJ43" i="1"/>
  <c r="AK43" i="1" s="1"/>
  <c r="AJ41" i="1"/>
  <c r="AK41" i="1" s="1"/>
  <c r="AJ39" i="1"/>
  <c r="AK39" i="1" s="1"/>
  <c r="AJ37" i="1"/>
  <c r="AK37" i="1" s="1"/>
  <c r="AJ35" i="1"/>
  <c r="AK35" i="1" s="1"/>
  <c r="AJ33" i="1"/>
  <c r="AK33" i="1" s="1"/>
  <c r="AJ31" i="1"/>
  <c r="AK31" i="1" s="1"/>
  <c r="AJ29" i="1"/>
  <c r="AK29" i="1" s="1"/>
  <c r="AJ27" i="1"/>
  <c r="AK27" i="1" s="1"/>
  <c r="AJ25" i="1"/>
  <c r="AK25" i="1" s="1"/>
  <c r="AJ23" i="1"/>
  <c r="AK23" i="1" s="1"/>
  <c r="AJ21" i="1"/>
  <c r="AK21" i="1" s="1"/>
  <c r="AJ19" i="1"/>
  <c r="AK19" i="1" s="1"/>
  <c r="AJ17" i="1"/>
  <c r="AK17" i="1" s="1"/>
  <c r="AJ15" i="1"/>
  <c r="AK15" i="1" s="1"/>
  <c r="B1" i="2"/>
  <c r="A15" i="1"/>
  <c r="A35" i="1"/>
  <c r="A36" i="1"/>
  <c r="A55" i="1"/>
  <c r="A56" i="1"/>
  <c r="A75" i="1"/>
  <c r="A76" i="1"/>
  <c r="A95" i="1"/>
  <c r="A96" i="1"/>
  <c r="S10" i="2"/>
  <c r="S15" i="2"/>
  <c r="S20" i="2"/>
  <c r="X16" i="2"/>
  <c r="E6" i="2" l="1"/>
  <c r="I6" i="2" s="1"/>
  <c r="AO25" i="1"/>
  <c r="AO26" i="1" s="1"/>
  <c r="AO29" i="1"/>
  <c r="AO30" i="1" s="1"/>
  <c r="AO41" i="1"/>
  <c r="AO42" i="1" s="1"/>
  <c r="AO17" i="1"/>
  <c r="AO18" i="1" s="1"/>
  <c r="AO39" i="1"/>
  <c r="AO40" i="1" s="1"/>
  <c r="AO43" i="1"/>
  <c r="AO44" i="1" s="1"/>
  <c r="AO53" i="1"/>
  <c r="AO75" i="1"/>
  <c r="AO76" i="1" s="1"/>
  <c r="AO57" i="1"/>
  <c r="AO58" i="1" s="1"/>
  <c r="B9" i="1"/>
  <c r="AO19" i="1"/>
  <c r="AO20" i="1" s="1"/>
  <c r="AO59" i="1"/>
  <c r="AO60" i="1" s="1"/>
  <c r="AO21" i="1"/>
  <c r="AO22" i="1" s="1"/>
  <c r="AO87" i="1"/>
  <c r="AO88" i="1" s="1"/>
  <c r="AO69" i="1"/>
  <c r="AO70" i="1" s="1"/>
  <c r="AO77" i="1"/>
  <c r="AO78" i="1" s="1"/>
  <c r="AO63" i="1"/>
  <c r="AO64" i="1" s="1"/>
  <c r="AO81" i="1"/>
  <c r="AO82" i="1" s="1"/>
  <c r="AO83" i="1"/>
  <c r="AO84" i="1" s="1"/>
  <c r="AO67" i="1"/>
  <c r="AO85" i="1"/>
  <c r="AO86" i="1" s="1"/>
  <c r="AO71" i="1"/>
  <c r="AO72" i="1" s="1"/>
  <c r="AO73" i="1"/>
  <c r="AO74" i="1" s="1"/>
  <c r="A16" i="1"/>
  <c r="C9" i="1" s="1"/>
  <c r="G9" i="1" s="1"/>
  <c r="I9" i="1" s="1"/>
  <c r="AT13" i="1"/>
  <c r="AO61" i="1"/>
  <c r="AO62" i="1" s="1"/>
  <c r="AO65" i="1"/>
  <c r="AO66" i="1" s="1"/>
  <c r="AO89" i="1"/>
  <c r="AO90" i="1" s="1"/>
  <c r="AO55" i="1"/>
  <c r="AO56" i="1" s="1"/>
  <c r="AO27" i="1"/>
  <c r="AO28" i="1" s="1"/>
  <c r="AO54" i="1"/>
  <c r="AL19" i="1"/>
  <c r="AL43" i="1"/>
  <c r="AL71" i="1"/>
  <c r="AL23" i="1"/>
  <c r="AL63" i="1"/>
  <c r="AL79" i="1"/>
  <c r="AL17" i="1"/>
  <c r="AL39" i="1"/>
  <c r="AL61" i="1"/>
  <c r="AL89" i="1"/>
  <c r="AL37" i="1"/>
  <c r="AL31" i="1"/>
  <c r="AL69" i="1"/>
  <c r="W16" i="2"/>
  <c r="L18" i="2" s="1"/>
  <c r="AL25" i="1"/>
  <c r="AL85" i="1"/>
  <c r="AL103" i="1"/>
  <c r="AL55" i="1"/>
  <c r="AL47" i="1"/>
  <c r="AL33" i="1"/>
  <c r="AL59" i="1"/>
  <c r="AL83" i="1"/>
  <c r="AP83" i="1" s="1"/>
  <c r="B83" i="1" s="1"/>
  <c r="AL29" i="1"/>
  <c r="AL49" i="1"/>
  <c r="AL99" i="1"/>
  <c r="AO113" i="1"/>
  <c r="AO114" i="1" s="1"/>
  <c r="AL113" i="1"/>
  <c r="AO99" i="1"/>
  <c r="AO100" i="1" s="1"/>
  <c r="AL91" i="1"/>
  <c r="AO31" i="1"/>
  <c r="AO32" i="1" s="1"/>
  <c r="AO103" i="1"/>
  <c r="AO104" i="1" s="1"/>
  <c r="AL53" i="1"/>
  <c r="AO15" i="1"/>
  <c r="AO16" i="1" s="1"/>
  <c r="AO101" i="1"/>
  <c r="AO102" i="1" s="1"/>
  <c r="V21" i="2"/>
  <c r="W21" i="2" s="1"/>
  <c r="L23" i="2" s="1"/>
  <c r="AL35" i="1"/>
  <c r="AL73" i="1"/>
  <c r="AL27" i="1"/>
  <c r="AL45" i="1"/>
  <c r="AL65" i="1"/>
  <c r="AL93" i="1"/>
  <c r="AL105" i="1"/>
  <c r="AO33" i="1"/>
  <c r="AO34" i="1" s="1"/>
  <c r="AO45" i="1"/>
  <c r="AO46" i="1" s="1"/>
  <c r="AO105" i="1"/>
  <c r="AO106" i="1" s="1"/>
  <c r="V26" i="2"/>
  <c r="W26" i="2" s="1"/>
  <c r="L28" i="2" s="1"/>
  <c r="AL107" i="1"/>
  <c r="AO35" i="1"/>
  <c r="AO36" i="1" s="1"/>
  <c r="AO47" i="1"/>
  <c r="AO48" i="1" s="1"/>
  <c r="AO107" i="1"/>
  <c r="AO108" i="1" s="1"/>
  <c r="AO97" i="1"/>
  <c r="AO98" i="1" s="1"/>
  <c r="AL41" i="1"/>
  <c r="AL101" i="1"/>
  <c r="AL81" i="1"/>
  <c r="AL21" i="1"/>
  <c r="AL109" i="1"/>
  <c r="AO37" i="1"/>
  <c r="AO38" i="1" s="1"/>
  <c r="AO49" i="1"/>
  <c r="AO50" i="1" s="1"/>
  <c r="AO93" i="1"/>
  <c r="AO94" i="1" s="1"/>
  <c r="AO109" i="1"/>
  <c r="AO110" i="1" s="1"/>
  <c r="V31" i="2"/>
  <c r="W31" i="2" s="1"/>
  <c r="L33" i="2" s="1"/>
  <c r="AL51" i="1"/>
  <c r="V36" i="2"/>
  <c r="W36" i="2" s="1"/>
  <c r="L38" i="2" s="1"/>
  <c r="AL57" i="1"/>
  <c r="AL87" i="1"/>
  <c r="AL97" i="1"/>
  <c r="AO23" i="1"/>
  <c r="AO24" i="1" s="1"/>
  <c r="AO51" i="1"/>
  <c r="AO52" i="1" s="1"/>
  <c r="AO95" i="1"/>
  <c r="AO96" i="1" s="1"/>
  <c r="AO111" i="1"/>
  <c r="AO112" i="1" s="1"/>
  <c r="AL77" i="1"/>
  <c r="AO79" i="1"/>
  <c r="AO80" i="1" s="1"/>
  <c r="AL15" i="1"/>
  <c r="AO91" i="1"/>
  <c r="AO92" i="1" s="1"/>
  <c r="AL111" i="1"/>
  <c r="AL67" i="1"/>
  <c r="AL95" i="1"/>
  <c r="AL75" i="1"/>
  <c r="AO68" i="1"/>
  <c r="AP21" i="1" l="1"/>
  <c r="B21" i="1" s="1"/>
  <c r="AP87" i="1"/>
  <c r="B87" i="1" s="1"/>
  <c r="AP25" i="1"/>
  <c r="B25" i="1" s="1"/>
  <c r="AP57" i="1"/>
  <c r="B57" i="1" s="1"/>
  <c r="AP17" i="1"/>
  <c r="B17" i="1" s="1"/>
  <c r="AP41" i="1"/>
  <c r="B41" i="1" s="1"/>
  <c r="AP43" i="1"/>
  <c r="B43" i="1" s="1"/>
  <c r="AP29" i="1"/>
  <c r="B29" i="1" s="1"/>
  <c r="AP63" i="1"/>
  <c r="B63" i="1" s="1"/>
  <c r="AP77" i="1"/>
  <c r="B77" i="1" s="1"/>
  <c r="AP69" i="1"/>
  <c r="B69" i="1" s="1"/>
  <c r="AP19" i="1"/>
  <c r="B19" i="1" s="1"/>
  <c r="AP75" i="1"/>
  <c r="B75" i="1" s="1"/>
  <c r="AP81" i="1"/>
  <c r="B81" i="1" s="1"/>
  <c r="AP53" i="1"/>
  <c r="B53" i="1" s="1"/>
  <c r="AP15" i="1"/>
  <c r="B15" i="1" s="1"/>
  <c r="AP85" i="1"/>
  <c r="B85" i="1" s="1"/>
  <c r="AP113" i="1"/>
  <c r="B113" i="1" s="1"/>
  <c r="AP71" i="1"/>
  <c r="B71" i="1" s="1"/>
  <c r="AP107" i="1"/>
  <c r="B107" i="1" s="1"/>
  <c r="AP67" i="1"/>
  <c r="B67" i="1" s="1"/>
  <c r="AP39" i="1"/>
  <c r="B39" i="1" s="1"/>
  <c r="AP55" i="1"/>
  <c r="B55" i="1" s="1"/>
  <c r="AP35" i="1"/>
  <c r="B35" i="1" s="1"/>
  <c r="AP79" i="1"/>
  <c r="B79" i="1" s="1"/>
  <c r="AP47" i="1"/>
  <c r="B47" i="1" s="1"/>
  <c r="AP49" i="1"/>
  <c r="B49" i="1" s="1"/>
  <c r="AP61" i="1"/>
  <c r="B61" i="1" s="1"/>
  <c r="AP27" i="1"/>
  <c r="B27" i="1" s="1"/>
  <c r="AP89" i="1"/>
  <c r="B89" i="1" s="1"/>
  <c r="AP73" i="1"/>
  <c r="B73" i="1" s="1"/>
  <c r="AP99" i="1"/>
  <c r="B99" i="1" s="1"/>
  <c r="AP101" i="1"/>
  <c r="B101" i="1" s="1"/>
  <c r="AP33" i="1"/>
  <c r="B33" i="1" s="1"/>
  <c r="AP105" i="1"/>
  <c r="B105" i="1" s="1"/>
  <c r="AP93" i="1"/>
  <c r="B93" i="1" s="1"/>
  <c r="AP65" i="1"/>
  <c r="B65" i="1" s="1"/>
  <c r="AP45" i="1"/>
  <c r="B45" i="1" s="1"/>
  <c r="AP31" i="1"/>
  <c r="B31" i="1" s="1"/>
  <c r="AP37" i="1"/>
  <c r="B37" i="1" s="1"/>
  <c r="AP23" i="1"/>
  <c r="B23" i="1" s="1"/>
  <c r="AP59" i="1"/>
  <c r="B59" i="1" s="1"/>
  <c r="AP103" i="1"/>
  <c r="B103" i="1" s="1"/>
  <c r="AP97" i="1"/>
  <c r="B97" i="1" s="1"/>
  <c r="AP91" i="1"/>
  <c r="B91" i="1" s="1"/>
  <c r="AP51" i="1"/>
  <c r="B51" i="1" s="1"/>
  <c r="AP109" i="1"/>
  <c r="B109" i="1" s="1"/>
  <c r="AP111" i="1"/>
  <c r="B111" i="1" s="1"/>
  <c r="AP95" i="1"/>
  <c r="B95" i="1" s="1"/>
</calcChain>
</file>

<file path=xl/sharedStrings.xml><?xml version="1.0" encoding="utf-8"?>
<sst xmlns="http://schemas.openxmlformats.org/spreadsheetml/2006/main" count="367" uniqueCount="197">
  <si>
    <t>出場個人種目</t>
    <rPh sb="0" eb="2">
      <t>シュツジョウ</t>
    </rPh>
    <rPh sb="2" eb="4">
      <t>コジン</t>
    </rPh>
    <rPh sb="4" eb="6">
      <t>シュモク</t>
    </rPh>
    <phoneticPr fontId="3"/>
  </si>
  <si>
    <t>参考記録（公認最高記録または目標記録）</t>
    <rPh sb="0" eb="2">
      <t>サンコウ</t>
    </rPh>
    <rPh sb="2" eb="4">
      <t>キロク</t>
    </rPh>
    <rPh sb="5" eb="7">
      <t>コウニン</t>
    </rPh>
    <rPh sb="7" eb="9">
      <t>サイコウ</t>
    </rPh>
    <rPh sb="9" eb="11">
      <t>キロク</t>
    </rPh>
    <rPh sb="14" eb="16">
      <t>モクヒョウ</t>
    </rPh>
    <rPh sb="16" eb="18">
      <t>キロク</t>
    </rPh>
    <phoneticPr fontId="2"/>
  </si>
  <si>
    <t>申込人数/
種目数合計</t>
    <rPh sb="0" eb="2">
      <t>モウシコミ</t>
    </rPh>
    <rPh sb="2" eb="3">
      <t>ヒト</t>
    </rPh>
    <rPh sb="3" eb="4">
      <t>スウ</t>
    </rPh>
    <rPh sb="6" eb="8">
      <t>シュモク</t>
    </rPh>
    <rPh sb="8" eb="9">
      <t>スウ</t>
    </rPh>
    <rPh sb="9" eb="11">
      <t>ゴウケイ</t>
    </rPh>
    <phoneticPr fontId="3"/>
  </si>
  <si>
    <t>個人種目参加料</t>
    <rPh sb="0" eb="2">
      <t>コジン</t>
    </rPh>
    <rPh sb="2" eb="4">
      <t>シュモク</t>
    </rPh>
    <rPh sb="4" eb="6">
      <t>サンカ</t>
    </rPh>
    <rPh sb="6" eb="7">
      <t>リョウ</t>
    </rPh>
    <phoneticPr fontId="3"/>
  </si>
  <si>
    <t>参加料合計</t>
    <rPh sb="0" eb="2">
      <t>サンカ</t>
    </rPh>
    <rPh sb="2" eb="3">
      <t>リョウ</t>
    </rPh>
    <rPh sb="3" eb="5">
      <t>ゴウケイ</t>
    </rPh>
    <phoneticPr fontId="3"/>
  </si>
  <si>
    <t>個人種目申込一覧表／長野陸上競技協会</t>
    <rPh sb="0" eb="2">
      <t>コジン</t>
    </rPh>
    <rPh sb="2" eb="4">
      <t>シュモク</t>
    </rPh>
    <rPh sb="4" eb="6">
      <t>モウシコミ</t>
    </rPh>
    <rPh sb="6" eb="8">
      <t>イチラン</t>
    </rPh>
    <rPh sb="8" eb="9">
      <t>ヒョウ</t>
    </rPh>
    <rPh sb="10" eb="12">
      <t>ナガノ</t>
    </rPh>
    <rPh sb="12" eb="14">
      <t>リクジョウ</t>
    </rPh>
    <rPh sb="14" eb="16">
      <t>キョウギ</t>
    </rPh>
    <rPh sb="16" eb="18">
      <t>キョウカイ</t>
    </rPh>
    <phoneticPr fontId="3"/>
  </si>
  <si>
    <t>申　込
責任者</t>
    <rPh sb="0" eb="1">
      <t>サル</t>
    </rPh>
    <rPh sb="2" eb="3">
      <t>コミ</t>
    </rPh>
    <rPh sb="4" eb="7">
      <t>セキニンシャ</t>
    </rPh>
    <phoneticPr fontId="3"/>
  </si>
  <si>
    <t>氏名</t>
    <rPh sb="0" eb="2">
      <t>シメイ</t>
    </rPh>
    <phoneticPr fontId="3"/>
  </si>
  <si>
    <t>Ｎｏ．</t>
    <phoneticPr fontId="3"/>
  </si>
  <si>
    <t>性別
/ｸﾗｽ</t>
    <rPh sb="0" eb="2">
      <t>セイベツ</t>
    </rPh>
    <phoneticPr fontId="3"/>
  </si>
  <si>
    <t>学年</t>
    <rPh sb="0" eb="2">
      <t>ガクネン</t>
    </rPh>
    <phoneticPr fontId="3"/>
  </si>
  <si>
    <t>《実施個人種目一覧》</t>
    <rPh sb="1" eb="3">
      <t>ジッシ</t>
    </rPh>
    <rPh sb="3" eb="5">
      <t>コジン</t>
    </rPh>
    <rPh sb="5" eb="7">
      <t>シュモク</t>
    </rPh>
    <rPh sb="7" eb="9">
      <t>イチラン</t>
    </rPh>
    <phoneticPr fontId="3"/>
  </si>
  <si>
    <t>記入例</t>
    <rPh sb="0" eb="2">
      <t>キニュウ</t>
    </rPh>
    <rPh sb="2" eb="3">
      <t>レイ</t>
    </rPh>
    <phoneticPr fontId="3"/>
  </si>
  <si>
    <t>参加料／種目</t>
    <rPh sb="0" eb="2">
      <t>サンカ</t>
    </rPh>
    <rPh sb="4" eb="6">
      <t>シュモク</t>
    </rPh>
    <phoneticPr fontId="3"/>
  </si>
  <si>
    <t>氏名
／下段（ｶﾅ）</t>
    <rPh sb="0" eb="2">
      <t>シメイ</t>
    </rPh>
    <rPh sb="4" eb="6">
      <t>カダン</t>
    </rPh>
    <phoneticPr fontId="2"/>
  </si>
  <si>
    <t>申込種目数</t>
    <rPh sb="0" eb="2">
      <t>モウシコミ</t>
    </rPh>
    <rPh sb="2" eb="4">
      <t>シュモク</t>
    </rPh>
    <rPh sb="4" eb="5">
      <t>スウ</t>
    </rPh>
    <phoneticPr fontId="2"/>
  </si>
  <si>
    <t>参加料合計</t>
    <rPh sb="0" eb="2">
      <t>サンカ</t>
    </rPh>
    <rPh sb="2" eb="3">
      <t>リョウ</t>
    </rPh>
    <rPh sb="3" eb="5">
      <t>ゴウケイ</t>
    </rPh>
    <phoneticPr fontId="2"/>
  </si>
  <si>
    <t>一般</t>
    <rPh sb="0" eb="2">
      <t>イッパン</t>
    </rPh>
    <phoneticPr fontId="2"/>
  </si>
  <si>
    <t>参加料</t>
    <rPh sb="0" eb="2">
      <t>サンカ</t>
    </rPh>
    <rPh sb="2" eb="3">
      <t>リョウ</t>
    </rPh>
    <phoneticPr fontId="2"/>
  </si>
  <si>
    <t>参考記録</t>
    <rPh sb="0" eb="2">
      <t>サンコウ</t>
    </rPh>
    <rPh sb="2" eb="4">
      <t>キロク</t>
    </rPh>
    <phoneticPr fontId="2"/>
  </si>
  <si>
    <t>性/クラス</t>
    <rPh sb="0" eb="1">
      <t>セイ</t>
    </rPh>
    <phoneticPr fontId="2"/>
  </si>
  <si>
    <t>種　　目</t>
    <rPh sb="0" eb="1">
      <t>シュ</t>
    </rPh>
    <rPh sb="3" eb="4">
      <t>メ</t>
    </rPh>
    <phoneticPr fontId="2"/>
  </si>
  <si>
    <t>チーム枝記号</t>
    <rPh sb="3" eb="4">
      <t>エダ</t>
    </rPh>
    <rPh sb="4" eb="6">
      <t>キゴウ</t>
    </rPh>
    <phoneticPr fontId="2"/>
  </si>
  <si>
    <t>※団体/責任者等のデータは個人種目申込一覧表のものを共有します。</t>
    <rPh sb="1" eb="3">
      <t>ダンタイ</t>
    </rPh>
    <rPh sb="4" eb="7">
      <t>セキニンシャ</t>
    </rPh>
    <rPh sb="7" eb="8">
      <t>ナド</t>
    </rPh>
    <rPh sb="13" eb="15">
      <t>コジン</t>
    </rPh>
    <rPh sb="15" eb="17">
      <t>シュモク</t>
    </rPh>
    <rPh sb="17" eb="19">
      <t>モウシコミ</t>
    </rPh>
    <rPh sb="19" eb="21">
      <t>イチラン</t>
    </rPh>
    <rPh sb="21" eb="22">
      <t>ヒョウ</t>
    </rPh>
    <rPh sb="26" eb="28">
      <t>キョウユウ</t>
    </rPh>
    <phoneticPr fontId="3"/>
  </si>
  <si>
    <t>②エントリー種別（新規／訂正送信）を選択</t>
    <rPh sb="6" eb="8">
      <t>シュベツ</t>
    </rPh>
    <rPh sb="9" eb="11">
      <t>シンキ</t>
    </rPh>
    <rPh sb="12" eb="14">
      <t>テイセイ</t>
    </rPh>
    <rPh sb="14" eb="16">
      <t>ソウシン</t>
    </rPh>
    <rPh sb="18" eb="20">
      <t>センタク</t>
    </rPh>
    <phoneticPr fontId="2"/>
  </si>
  <si>
    <t>　※訂正・追加の場合は、訂正分・追加分だけでなく、改めて全データを入力したファイルを送信してください。</t>
    <rPh sb="2" eb="4">
      <t>テイセイ</t>
    </rPh>
    <rPh sb="5" eb="7">
      <t>ツイカ</t>
    </rPh>
    <rPh sb="8" eb="10">
      <t>バアイ</t>
    </rPh>
    <rPh sb="12" eb="14">
      <t>テイセイ</t>
    </rPh>
    <rPh sb="14" eb="15">
      <t>フン</t>
    </rPh>
    <rPh sb="16" eb="18">
      <t>ツイカ</t>
    </rPh>
    <rPh sb="18" eb="19">
      <t>フン</t>
    </rPh>
    <rPh sb="25" eb="26">
      <t>アラタ</t>
    </rPh>
    <rPh sb="28" eb="29">
      <t>ゼン</t>
    </rPh>
    <rPh sb="33" eb="35">
      <t>ニュウリョク</t>
    </rPh>
    <rPh sb="42" eb="44">
      <t>ソウシン</t>
    </rPh>
    <phoneticPr fontId="2"/>
  </si>
  <si>
    <t>③申込責任者氏名／所属団体名を入力</t>
    <rPh sb="1" eb="3">
      <t>モウシコミ</t>
    </rPh>
    <rPh sb="3" eb="6">
      <t>セキニンシャ</t>
    </rPh>
    <rPh sb="6" eb="8">
      <t>シメイ</t>
    </rPh>
    <rPh sb="9" eb="11">
      <t>ショゾク</t>
    </rPh>
    <rPh sb="11" eb="13">
      <t>ダンタイ</t>
    </rPh>
    <rPh sb="13" eb="14">
      <t>ナ</t>
    </rPh>
    <rPh sb="15" eb="17">
      <t>ニュウリョク</t>
    </rPh>
    <phoneticPr fontId="2"/>
  </si>
  <si>
    <t>　※参加料納付（送金）にも必ず共通の氏名／団体名を使用してください。共通でないものを使用した場合、入金</t>
    <rPh sb="2" eb="5">
      <t>サンカリョウ</t>
    </rPh>
    <rPh sb="5" eb="7">
      <t>ノウフ</t>
    </rPh>
    <rPh sb="8" eb="10">
      <t>ソウキン</t>
    </rPh>
    <rPh sb="13" eb="14">
      <t>カナラ</t>
    </rPh>
    <rPh sb="15" eb="17">
      <t>キョウツウ</t>
    </rPh>
    <rPh sb="18" eb="20">
      <t>シメイ</t>
    </rPh>
    <rPh sb="21" eb="23">
      <t>ダンタイ</t>
    </rPh>
    <rPh sb="23" eb="24">
      <t>メイ</t>
    </rPh>
    <rPh sb="25" eb="27">
      <t>シヨウ</t>
    </rPh>
    <rPh sb="34" eb="36">
      <t>キョウツウ</t>
    </rPh>
    <rPh sb="42" eb="44">
      <t>シヨウ</t>
    </rPh>
    <rPh sb="46" eb="48">
      <t>バアイ</t>
    </rPh>
    <rPh sb="49" eb="51">
      <t>ニュウキン</t>
    </rPh>
    <phoneticPr fontId="2"/>
  </si>
  <si>
    <t>　　が確認できず、エントリー完了とみなされない場合があります。</t>
    <rPh sb="3" eb="5">
      <t>カクニン</t>
    </rPh>
    <rPh sb="14" eb="16">
      <t>カンリョウ</t>
    </rPh>
    <rPh sb="23" eb="25">
      <t>バアイ</t>
    </rPh>
    <phoneticPr fontId="2"/>
  </si>
  <si>
    <t>④メールアドレスを入力</t>
    <rPh sb="9" eb="11">
      <t>ニュウリョク</t>
    </rPh>
    <phoneticPr fontId="2"/>
  </si>
  <si>
    <t>　※フリーメール（ yahoo など）の場合、返信メールがブロックされる場合があります。ご承知ください。</t>
    <rPh sb="20" eb="22">
      <t>バアイ</t>
    </rPh>
    <rPh sb="23" eb="25">
      <t>ヘンシン</t>
    </rPh>
    <rPh sb="36" eb="38">
      <t>バアイ</t>
    </rPh>
    <rPh sb="45" eb="47">
      <t>ショウチ</t>
    </rPh>
    <phoneticPr fontId="2"/>
  </si>
  <si>
    <t>　※訂正送信の場合など、特記事項があれば記入してください。</t>
    <rPh sb="2" eb="4">
      <t>テイセイ</t>
    </rPh>
    <rPh sb="4" eb="6">
      <t>ソウシン</t>
    </rPh>
    <rPh sb="7" eb="9">
      <t>バアイ</t>
    </rPh>
    <rPh sb="12" eb="14">
      <t>トッキ</t>
    </rPh>
    <rPh sb="14" eb="16">
      <t>ジコウ</t>
    </rPh>
    <rPh sb="20" eb="22">
      <t>キニュウ</t>
    </rPh>
    <phoneticPr fontId="2"/>
  </si>
  <si>
    <t>⑥エントリーファイル添付</t>
    <rPh sb="10" eb="12">
      <t>テンプ</t>
    </rPh>
    <phoneticPr fontId="2"/>
  </si>
  <si>
    <t>　※参照ボタンを押し、各自のＰＣ上のエントリーファイルを選択したら、（通常）「開く」ボタンを押します。</t>
    <rPh sb="2" eb="4">
      <t>サンショウ</t>
    </rPh>
    <rPh sb="8" eb="9">
      <t>オ</t>
    </rPh>
    <rPh sb="11" eb="13">
      <t>カクジ</t>
    </rPh>
    <rPh sb="16" eb="17">
      <t>ウエ</t>
    </rPh>
    <rPh sb="28" eb="30">
      <t>センタク</t>
    </rPh>
    <rPh sb="35" eb="37">
      <t>ツウジョウ</t>
    </rPh>
    <rPh sb="39" eb="40">
      <t>ヒラ</t>
    </rPh>
    <rPh sb="46" eb="47">
      <t>オ</t>
    </rPh>
    <phoneticPr fontId="2"/>
  </si>
  <si>
    <t>⑦確認画面へ</t>
    <rPh sb="1" eb="3">
      <t>カクニン</t>
    </rPh>
    <rPh sb="3" eb="5">
      <t>ガメン</t>
    </rPh>
    <phoneticPr fontId="2"/>
  </si>
  <si>
    <t>⑧送信</t>
    <rPh sb="1" eb="3">
      <t>ソウシン</t>
    </rPh>
    <phoneticPr fontId="2"/>
  </si>
  <si>
    <t>上位所属/ｶﾃｺﾞﾘ</t>
    <rPh sb="0" eb="2">
      <t>ジョウイ</t>
    </rPh>
    <rPh sb="2" eb="4">
      <t>ショゾク</t>
    </rPh>
    <phoneticPr fontId="3"/>
  </si>
  <si>
    <t>住所/備考</t>
    <rPh sb="0" eb="2">
      <t>ジュウショ</t>
    </rPh>
    <rPh sb="3" eb="5">
      <t>ビコウ</t>
    </rPh>
    <phoneticPr fontId="3"/>
  </si>
  <si>
    <t>必要事項を記入したエントリーファイルは、県陸協エントリーセンターから送信してください。</t>
    <rPh sb="0" eb="2">
      <t>ヒツヨウ</t>
    </rPh>
    <rPh sb="2" eb="4">
      <t>ジコウ</t>
    </rPh>
    <rPh sb="5" eb="7">
      <t>キニュウ</t>
    </rPh>
    <rPh sb="20" eb="21">
      <t>ケン</t>
    </rPh>
    <rPh sb="21" eb="22">
      <t>リク</t>
    </rPh>
    <rPh sb="22" eb="23">
      <t>キョウ</t>
    </rPh>
    <rPh sb="34" eb="36">
      <t>ソウシン</t>
    </rPh>
    <phoneticPr fontId="2"/>
  </si>
  <si>
    <t>エントリー情報入力画面を開いて、</t>
    <rPh sb="5" eb="7">
      <t>ジョウホウ</t>
    </rPh>
    <rPh sb="7" eb="9">
      <t>ニュウリョク</t>
    </rPh>
    <rPh sb="9" eb="11">
      <t>ガメン</t>
    </rPh>
    <rPh sb="12" eb="13">
      <t>ヒラ</t>
    </rPh>
    <phoneticPr fontId="2"/>
  </si>
  <si>
    <t>①大会を選択　</t>
    <rPh sb="1" eb="3">
      <t>タイカイ</t>
    </rPh>
    <rPh sb="4" eb="6">
      <t>センタク</t>
    </rPh>
    <phoneticPr fontId="2"/>
  </si>
  <si>
    <t>　※大会ごとにファイルの送信先が異なりますので、間違いのないよう注意してください。</t>
    <rPh sb="2" eb="4">
      <t>タイカイ</t>
    </rPh>
    <rPh sb="12" eb="14">
      <t>ソウシン</t>
    </rPh>
    <rPh sb="14" eb="15">
      <t>サキ</t>
    </rPh>
    <rPh sb="16" eb="17">
      <t>コト</t>
    </rPh>
    <rPh sb="24" eb="26">
      <t>マチガ</t>
    </rPh>
    <rPh sb="32" eb="34">
      <t>チュウイ</t>
    </rPh>
    <phoneticPr fontId="2"/>
  </si>
  <si>
    <t>×</t>
    <phoneticPr fontId="2"/>
  </si>
  <si>
    <t>走幅跳</t>
    <rPh sb="0" eb="1">
      <t>ハシ</t>
    </rPh>
    <rPh sb="1" eb="2">
      <t>ハバ</t>
    </rPh>
    <rPh sb="2" eb="3">
      <t>チョウ</t>
    </rPh>
    <phoneticPr fontId="2"/>
  </si>
  <si>
    <t>高校</t>
    <rPh sb="0" eb="2">
      <t>コウコウ</t>
    </rPh>
    <phoneticPr fontId="2"/>
  </si>
  <si>
    <t>中学</t>
    <rPh sb="0" eb="2">
      <t>チュウガク</t>
    </rPh>
    <phoneticPr fontId="2"/>
  </si>
  <si>
    <t>100m</t>
    <phoneticPr fontId="2"/>
  </si>
  <si>
    <t>走高跳</t>
    <rPh sb="0" eb="1">
      <t>ハシ</t>
    </rPh>
    <rPh sb="1" eb="3">
      <t>タカト</t>
    </rPh>
    <phoneticPr fontId="2"/>
  </si>
  <si>
    <t>砲丸投(5.000kg)</t>
    <rPh sb="0" eb="3">
      <t>ホウガンナ</t>
    </rPh>
    <phoneticPr fontId="2"/>
  </si>
  <si>
    <t>一般</t>
    <rPh sb="0" eb="2">
      <t>イッパン</t>
    </rPh>
    <phoneticPr fontId="2"/>
  </si>
  <si>
    <t>中学男子</t>
    <rPh sb="0" eb="2">
      <t>チュウガク</t>
    </rPh>
    <rPh sb="2" eb="4">
      <t>ダンシ</t>
    </rPh>
    <phoneticPr fontId="2"/>
  </si>
  <si>
    <t>中学女子</t>
    <rPh sb="0" eb="2">
      <t>チュウガク</t>
    </rPh>
    <rPh sb="2" eb="4">
      <t>ジョシ</t>
    </rPh>
    <phoneticPr fontId="2"/>
  </si>
  <si>
    <t>中学男子</t>
    <rPh sb="0" eb="2">
      <t>チュウガク</t>
    </rPh>
    <rPh sb="2" eb="4">
      <t>ダンシ</t>
    </rPh>
    <phoneticPr fontId="2"/>
  </si>
  <si>
    <t>中学女子</t>
    <rPh sb="0" eb="2">
      <t>チュウガク</t>
    </rPh>
    <rPh sb="2" eb="4">
      <t>ジョシ</t>
    </rPh>
    <phoneticPr fontId="2"/>
  </si>
  <si>
    <t>1500m</t>
    <phoneticPr fontId="2"/>
  </si>
  <si>
    <t>砲丸投(2.721kg)</t>
    <rPh sb="0" eb="3">
      <t>ホウガンナ</t>
    </rPh>
    <phoneticPr fontId="2"/>
  </si>
  <si>
    <t>長野　陸男</t>
    <rPh sb="0" eb="2">
      <t>ナガノ</t>
    </rPh>
    <rPh sb="3" eb="4">
      <t>リク</t>
    </rPh>
    <rPh sb="4" eb="5">
      <t>オトコ</t>
    </rPh>
    <phoneticPr fontId="3"/>
  </si>
  <si>
    <t>ﾅｶﾞﾉ　ﾘｸｵ</t>
    <phoneticPr fontId="3"/>
  </si>
  <si>
    <t>5000m</t>
    <phoneticPr fontId="2"/>
  </si>
  <si>
    <t>走幅跳</t>
    <rPh sb="0" eb="1">
      <t>ハシ</t>
    </rPh>
    <rPh sb="1" eb="3">
      <t>ハバト</t>
    </rPh>
    <phoneticPr fontId="2"/>
  </si>
  <si>
    <t>1500m</t>
    <phoneticPr fontId="2"/>
  </si>
  <si>
    <t>5000m</t>
    <phoneticPr fontId="2"/>
  </si>
  <si>
    <t>小学</t>
    <rPh sb="0" eb="2">
      <t>ショウガク</t>
    </rPh>
    <phoneticPr fontId="2"/>
  </si>
  <si>
    <t>100m</t>
    <phoneticPr fontId="2"/>
  </si>
  <si>
    <t>1000m</t>
    <phoneticPr fontId="2"/>
  </si>
  <si>
    <t>3000m</t>
    <phoneticPr fontId="2"/>
  </si>
  <si>
    <t>100m</t>
    <phoneticPr fontId="2"/>
  </si>
  <si>
    <t>走高跳</t>
    <rPh sb="0" eb="1">
      <t>ハシ</t>
    </rPh>
    <rPh sb="1" eb="3">
      <t>タカト</t>
    </rPh>
    <phoneticPr fontId="2"/>
  </si>
  <si>
    <t>走幅跳</t>
    <rPh sb="0" eb="1">
      <t>ハシ</t>
    </rPh>
    <rPh sb="1" eb="3">
      <t>ハバト</t>
    </rPh>
    <phoneticPr fontId="2"/>
  </si>
  <si>
    <t>3000m</t>
    <phoneticPr fontId="2"/>
  </si>
  <si>
    <t>一般男子</t>
    <rPh sb="0" eb="2">
      <t>イッパン</t>
    </rPh>
    <rPh sb="2" eb="4">
      <t>ダンシ</t>
    </rPh>
    <phoneticPr fontId="2"/>
  </si>
  <si>
    <t>一般女子</t>
    <rPh sb="0" eb="2">
      <t>イッパン</t>
    </rPh>
    <rPh sb="2" eb="4">
      <t>ジョシ</t>
    </rPh>
    <phoneticPr fontId="2"/>
  </si>
  <si>
    <t>中学中学男子</t>
    <rPh sb="2" eb="4">
      <t>チュウガク</t>
    </rPh>
    <rPh sb="4" eb="6">
      <t>ダンシ</t>
    </rPh>
    <phoneticPr fontId="2"/>
  </si>
  <si>
    <t>中学中学女子</t>
    <rPh sb="2" eb="4">
      <t>チュウガク</t>
    </rPh>
    <rPh sb="4" eb="6">
      <t>ジョシ</t>
    </rPh>
    <phoneticPr fontId="2"/>
  </si>
  <si>
    <t>小学小男4_6年</t>
    <phoneticPr fontId="2"/>
  </si>
  <si>
    <t>小学小女4_6年</t>
    <phoneticPr fontId="2"/>
  </si>
  <si>
    <t>緊急連絡先
電話番号</t>
    <rPh sb="0" eb="2">
      <t>キンキュウ</t>
    </rPh>
    <rPh sb="2" eb="5">
      <t>レンラクサキ</t>
    </rPh>
    <rPh sb="6" eb="8">
      <t>デンワ</t>
    </rPh>
    <rPh sb="8" eb="10">
      <t>バンゴウ</t>
    </rPh>
    <phoneticPr fontId="2"/>
  </si>
  <si>
    <t>ﾌﾘｶﾞﾅ(半角ｶﾅ)</t>
    <rPh sb="6" eb="8">
      <t>ハンカク</t>
    </rPh>
    <phoneticPr fontId="2"/>
  </si>
  <si>
    <t>1000m</t>
    <phoneticPr fontId="2"/>
  </si>
  <si>
    <t>【エントリーについての注意と手順】</t>
    <rPh sb="11" eb="13">
      <t>チュウイ</t>
    </rPh>
    <rPh sb="14" eb="16">
      <t>テジュン</t>
    </rPh>
    <phoneticPr fontId="2"/>
  </si>
  <si>
    <t>エラーはプログラムから漏れる可能性があります。</t>
    <phoneticPr fontId="2"/>
  </si>
  <si>
    <t>エラーファイルは再エントリーをしていただきます。</t>
    <rPh sb="8" eb="9">
      <t>サイ</t>
    </rPh>
    <phoneticPr fontId="2"/>
  </si>
  <si>
    <t>２．エントリーファイル入力の手順について</t>
    <rPh sb="11" eb="13">
      <t>ニュウリョク</t>
    </rPh>
    <rPh sb="14" eb="16">
      <t>テジュン</t>
    </rPh>
    <phoneticPr fontId="2"/>
  </si>
  <si>
    <t>必ず下記の手順に沿ってエントリーファイルの入力を行ってください。</t>
    <rPh sb="0" eb="1">
      <t>カナラ</t>
    </rPh>
    <rPh sb="2" eb="4">
      <t>カキ</t>
    </rPh>
    <rPh sb="5" eb="7">
      <t>テジュン</t>
    </rPh>
    <rPh sb="8" eb="9">
      <t>ソ</t>
    </rPh>
    <rPh sb="21" eb="23">
      <t>ニュウリョク</t>
    </rPh>
    <rPh sb="24" eb="25">
      <t>オコナ</t>
    </rPh>
    <phoneticPr fontId="2"/>
  </si>
  <si>
    <t>①黄色のセルは入力（選択）必須事項です。必ず入力してください。</t>
    <rPh sb="1" eb="3">
      <t>キイロ</t>
    </rPh>
    <rPh sb="2" eb="3">
      <t>イロ</t>
    </rPh>
    <rPh sb="7" eb="9">
      <t>ニュウリョク</t>
    </rPh>
    <rPh sb="10" eb="12">
      <t>センタク</t>
    </rPh>
    <rPh sb="13" eb="15">
      <t>ヒッス</t>
    </rPh>
    <rPh sb="15" eb="17">
      <t>ジコウ</t>
    </rPh>
    <rPh sb="20" eb="21">
      <t>カナラ</t>
    </rPh>
    <rPh sb="22" eb="24">
      <t>ニュウリョク</t>
    </rPh>
    <phoneticPr fontId="2"/>
  </si>
  <si>
    <t>②入力開始後、赤くなるセルは入力が済んでいません。</t>
    <rPh sb="1" eb="3">
      <t>ニュウリョク</t>
    </rPh>
    <rPh sb="3" eb="6">
      <t>カイシゴ</t>
    </rPh>
    <rPh sb="7" eb="8">
      <t>アカ</t>
    </rPh>
    <rPh sb="14" eb="16">
      <t>ニュウリョク</t>
    </rPh>
    <rPh sb="17" eb="18">
      <t>ス</t>
    </rPh>
    <phoneticPr fontId="2"/>
  </si>
  <si>
    <t>③入力した内容がプログラム、記録、賞状等にそのまま反映されます。</t>
    <rPh sb="1" eb="3">
      <t>ニュウリョク</t>
    </rPh>
    <rPh sb="5" eb="7">
      <t>ナイヨウ</t>
    </rPh>
    <rPh sb="14" eb="16">
      <t>キロク</t>
    </rPh>
    <rPh sb="17" eb="19">
      <t>ショウジョウ</t>
    </rPh>
    <rPh sb="19" eb="20">
      <t>トウ</t>
    </rPh>
    <rPh sb="25" eb="27">
      <t>ハンエイ</t>
    </rPh>
    <phoneticPr fontId="2"/>
  </si>
  <si>
    <t>④シート・セルの削除・挿入などはしないでください。</t>
    <rPh sb="8" eb="10">
      <t>サクジョ</t>
    </rPh>
    <rPh sb="11" eb="13">
      <t>ソウニュウ</t>
    </rPh>
    <phoneticPr fontId="2"/>
  </si>
  <si>
    <t>（１）エントリーファイル名の変更</t>
    <rPh sb="12" eb="13">
      <t>メイ</t>
    </rPh>
    <rPh sb="14" eb="16">
      <t>ヘンコウ</t>
    </rPh>
    <phoneticPr fontId="2"/>
  </si>
  <si>
    <t>所属名を入れて下さい。</t>
    <rPh sb="4" eb="5">
      <t>イ</t>
    </rPh>
    <rPh sb="7" eb="8">
      <t>クダ</t>
    </rPh>
    <phoneticPr fontId="2"/>
  </si>
  <si>
    <t>（２）個人種目申込一覧表</t>
    <rPh sb="3" eb="5">
      <t>コジン</t>
    </rPh>
    <rPh sb="5" eb="7">
      <t>シュモク</t>
    </rPh>
    <rPh sb="7" eb="9">
      <t>モウシコミ</t>
    </rPh>
    <rPh sb="9" eb="11">
      <t>イチラン</t>
    </rPh>
    <rPh sb="11" eb="12">
      <t>ヒョウ</t>
    </rPh>
    <phoneticPr fontId="2"/>
  </si>
  <si>
    <t>　小学校は”小”、中学校は”中”、高校は”高”を必ずつけてください。</t>
    <rPh sb="1" eb="3">
      <t>ショウガク</t>
    </rPh>
    <rPh sb="3" eb="4">
      <t>コウ</t>
    </rPh>
    <rPh sb="6" eb="7">
      <t>ショウ</t>
    </rPh>
    <rPh sb="9" eb="11">
      <t>チュウガク</t>
    </rPh>
    <rPh sb="11" eb="12">
      <t>コウ</t>
    </rPh>
    <rPh sb="14" eb="15">
      <t>チュウ</t>
    </rPh>
    <rPh sb="17" eb="19">
      <t>コウコウ</t>
    </rPh>
    <rPh sb="21" eb="22">
      <t>コウ</t>
    </rPh>
    <rPh sb="24" eb="25">
      <t>カナラ</t>
    </rPh>
    <phoneticPr fontId="2"/>
  </si>
  <si>
    <t>③「申込責任者氏名・住所・緊急連絡先の電話番号」を入力して下さい。</t>
    <rPh sb="2" eb="4">
      <t>モウシコミ</t>
    </rPh>
    <rPh sb="4" eb="7">
      <t>セキニンシャ</t>
    </rPh>
    <rPh sb="7" eb="9">
      <t>シメイ</t>
    </rPh>
    <rPh sb="10" eb="12">
      <t>ジュウショ</t>
    </rPh>
    <rPh sb="13" eb="18">
      <t>キンキュウレンラクサキ</t>
    </rPh>
    <rPh sb="19" eb="21">
      <t>デンワ</t>
    </rPh>
    <rPh sb="21" eb="23">
      <t>バンゴウ</t>
    </rPh>
    <rPh sb="25" eb="27">
      <t>ニュウリョク</t>
    </rPh>
    <rPh sb="29" eb="30">
      <t>クダ</t>
    </rPh>
    <phoneticPr fontId="2"/>
  </si>
  <si>
    <t>　絶対に、他のデータからの貼付けはしないで下さい。</t>
    <rPh sb="1" eb="3">
      <t>ゼッタイ</t>
    </rPh>
    <rPh sb="5" eb="6">
      <t>タ</t>
    </rPh>
    <rPh sb="13" eb="14">
      <t>ハ</t>
    </rPh>
    <rPh sb="14" eb="15">
      <t>ツ</t>
    </rPh>
    <rPh sb="21" eb="22">
      <t>クダ</t>
    </rPh>
    <phoneticPr fontId="2"/>
  </si>
  <si>
    <t>⑥「氏名とﾌﾘｶﾞﾅ」を入力をして下さい。</t>
    <rPh sb="2" eb="4">
      <t>シメイ</t>
    </rPh>
    <rPh sb="12" eb="14">
      <t>ニュウリョク</t>
    </rPh>
    <rPh sb="17" eb="18">
      <t>クダ</t>
    </rPh>
    <phoneticPr fontId="2"/>
  </si>
  <si>
    <t>　リレーと兼ねる場合は、同じ漢字を使用しているか注意して下さい。（例：澤と沢など）</t>
    <rPh sb="5" eb="6">
      <t>カ</t>
    </rPh>
    <rPh sb="8" eb="10">
      <t>バアイ</t>
    </rPh>
    <rPh sb="12" eb="13">
      <t>オナ</t>
    </rPh>
    <rPh sb="14" eb="16">
      <t>カンジ</t>
    </rPh>
    <rPh sb="17" eb="19">
      <t>シヨウ</t>
    </rPh>
    <rPh sb="24" eb="26">
      <t>チュウイ</t>
    </rPh>
    <rPh sb="28" eb="29">
      <t>クダ</t>
    </rPh>
    <rPh sb="33" eb="34">
      <t>レイ</t>
    </rPh>
    <rPh sb="35" eb="36">
      <t>サワ</t>
    </rPh>
    <rPh sb="37" eb="38">
      <t>サワ</t>
    </rPh>
    <phoneticPr fontId="2"/>
  </si>
  <si>
    <t>　絶対に、他のデータからの貼付けはしないで下さい。種目間違いが多発しています。</t>
    <rPh sb="1" eb="3">
      <t>ゼッタイ</t>
    </rPh>
    <rPh sb="5" eb="6">
      <t>タ</t>
    </rPh>
    <rPh sb="13" eb="14">
      <t>ハ</t>
    </rPh>
    <rPh sb="14" eb="15">
      <t>ツ</t>
    </rPh>
    <rPh sb="21" eb="22">
      <t>クダ</t>
    </rPh>
    <rPh sb="25" eb="27">
      <t>シュモク</t>
    </rPh>
    <rPh sb="27" eb="29">
      <t>マチガ</t>
    </rPh>
    <rPh sb="31" eb="33">
      <t>タハツ</t>
    </rPh>
    <phoneticPr fontId="2"/>
  </si>
  <si>
    <t>　数字のみとし単位（秒、ｍ、：、.、など）は入れないで下さい。</t>
    <rPh sb="1" eb="3">
      <t>スウジ</t>
    </rPh>
    <rPh sb="10" eb="11">
      <t>ビョウ</t>
    </rPh>
    <phoneticPr fontId="2"/>
  </si>
  <si>
    <t>　トラック種目は1/100秒までとし、手動で12秒6の場合でも、1260と入力してください。</t>
    <rPh sb="19" eb="21">
      <t>シュドウ</t>
    </rPh>
    <rPh sb="24" eb="25">
      <t>ビョウ</t>
    </rPh>
    <rPh sb="27" eb="29">
      <t>バアイ</t>
    </rPh>
    <rPh sb="37" eb="39">
      <t>ニュウリョク</t>
    </rPh>
    <phoneticPr fontId="2"/>
  </si>
  <si>
    <t>（例：1000ｍ　3分20秒48 → 32048、　走幅跳　3m20　→　320）</t>
    <phoneticPr fontId="2"/>
  </si>
  <si>
    <t>（３）リレー申込票</t>
    <rPh sb="6" eb="8">
      <t>モウシコミ</t>
    </rPh>
    <rPh sb="8" eb="9">
      <t>ヒョウ</t>
    </rPh>
    <phoneticPr fontId="2"/>
  </si>
  <si>
    <t>　絶対に、他のデータからの貼り付けはしないで下さい。</t>
    <rPh sb="1" eb="3">
      <t>ゼッタイ</t>
    </rPh>
    <rPh sb="5" eb="6">
      <t>タ</t>
    </rPh>
    <rPh sb="13" eb="14">
      <t>ハ</t>
    </rPh>
    <rPh sb="15" eb="16">
      <t>ツ</t>
    </rPh>
    <rPh sb="22" eb="23">
      <t>クダ</t>
    </rPh>
    <phoneticPr fontId="2"/>
  </si>
  <si>
    <t>　数字のみとし単位は入れないで下さい。</t>
    <rPh sb="1" eb="3">
      <t>スウジ</t>
    </rPh>
    <phoneticPr fontId="2"/>
  </si>
  <si>
    <t>⑦「氏名とﾌﾘｶﾞﾅ」を入力をして下さい。</t>
    <rPh sb="2" eb="4">
      <t>シメイ</t>
    </rPh>
    <rPh sb="12" eb="14">
      <t>ニュウリョク</t>
    </rPh>
    <rPh sb="17" eb="18">
      <t>クダ</t>
    </rPh>
    <phoneticPr fontId="2"/>
  </si>
  <si>
    <t>　左上から入力してください。左上が空欄の場合はエントリーから漏れます。</t>
    <phoneticPr fontId="2"/>
  </si>
  <si>
    <t>３．エントリーセンターからのエントリーファイル送信方法</t>
    <rPh sb="23" eb="25">
      <t>ソウシン</t>
    </rPh>
    <rPh sb="25" eb="27">
      <t>ホウホウ</t>
    </rPh>
    <phoneticPr fontId="2"/>
  </si>
  <si>
    <t>　　間違えて他の大会を選択し送信するとエントリーファイルが届きません。</t>
    <rPh sb="2" eb="4">
      <t>マチガ</t>
    </rPh>
    <rPh sb="6" eb="7">
      <t>タ</t>
    </rPh>
    <rPh sb="8" eb="10">
      <t>タイカイ</t>
    </rPh>
    <rPh sb="11" eb="13">
      <t>センタク</t>
    </rPh>
    <rPh sb="14" eb="16">
      <t>ソウシン</t>
    </rPh>
    <rPh sb="29" eb="30">
      <t>トド</t>
    </rPh>
    <phoneticPr fontId="2"/>
  </si>
  <si>
    <t>　</t>
    <phoneticPr fontId="2"/>
  </si>
  <si>
    <t>⑤コメント</t>
    <phoneticPr fontId="2"/>
  </si>
  <si>
    <t>⑨受付完了の自動返信メールを受信し、内容を確認してください。</t>
    <rPh sb="18" eb="20">
      <t>ナイヨウ</t>
    </rPh>
    <rPh sb="21" eb="23">
      <t>カクニン</t>
    </rPh>
    <phoneticPr fontId="2"/>
  </si>
  <si>
    <r>
      <t>　他のデータからコピー・貼付けする場合は、</t>
    </r>
    <r>
      <rPr>
        <u/>
        <sz val="11"/>
        <color indexed="10"/>
        <rFont val="Meiryo UI"/>
        <family val="3"/>
        <charset val="128"/>
      </rPr>
      <t>「形式を選択し貼り付け」選択し、「値」</t>
    </r>
    <r>
      <rPr>
        <sz val="11"/>
        <color indexed="10"/>
        <rFont val="Meiryo UI"/>
        <family val="3"/>
        <charset val="128"/>
      </rPr>
      <t>の貼付けをして下さい。</t>
    </r>
    <rPh sb="1" eb="2">
      <t>タ</t>
    </rPh>
    <rPh sb="12" eb="13">
      <t>ハ</t>
    </rPh>
    <rPh sb="13" eb="14">
      <t>ツ</t>
    </rPh>
    <rPh sb="17" eb="19">
      <t>バアイ</t>
    </rPh>
    <rPh sb="22" eb="24">
      <t>ケイシキ</t>
    </rPh>
    <rPh sb="25" eb="27">
      <t>センタク</t>
    </rPh>
    <rPh sb="28" eb="29">
      <t>ハ</t>
    </rPh>
    <rPh sb="30" eb="31">
      <t>ツ</t>
    </rPh>
    <rPh sb="33" eb="35">
      <t>センタク</t>
    </rPh>
    <rPh sb="38" eb="39">
      <t>アタイ</t>
    </rPh>
    <rPh sb="41" eb="42">
      <t>ハ</t>
    </rPh>
    <rPh sb="42" eb="43">
      <t>ツ</t>
    </rPh>
    <rPh sb="47" eb="48">
      <t>クダ</t>
    </rPh>
    <phoneticPr fontId="2"/>
  </si>
  <si>
    <r>
      <t>　姓と名の間に</t>
    </r>
    <r>
      <rPr>
        <u/>
        <sz val="11"/>
        <color indexed="10"/>
        <rFont val="Meiryo UI"/>
        <family val="3"/>
        <charset val="128"/>
      </rPr>
      <t>空白１つ</t>
    </r>
    <r>
      <rPr>
        <sz val="11"/>
        <color indexed="10"/>
        <rFont val="Meiryo UI"/>
        <family val="3"/>
        <charset val="128"/>
      </rPr>
      <t>（全角／半角どちらでも可）として下さい。（2つ以上は入れないで下さい）</t>
    </r>
    <rPh sb="27" eb="28">
      <t>クダ</t>
    </rPh>
    <rPh sb="34" eb="36">
      <t>イジョウ</t>
    </rPh>
    <rPh sb="37" eb="38">
      <t>イ</t>
    </rPh>
    <rPh sb="42" eb="43">
      <t>クダ</t>
    </rPh>
    <phoneticPr fontId="2"/>
  </si>
  <si>
    <r>
      <t>⑩セルが</t>
    </r>
    <r>
      <rPr>
        <sz val="11"/>
        <color indexed="10"/>
        <rFont val="Meiryo UI"/>
        <family val="3"/>
        <charset val="128"/>
      </rPr>
      <t>”赤色”</t>
    </r>
    <r>
      <rPr>
        <sz val="11"/>
        <rFont val="Meiryo UI"/>
        <family val="3"/>
        <charset val="128"/>
      </rPr>
      <t>になっているところが無いか（未入力）確認してください。</t>
    </r>
    <rPh sb="5" eb="7">
      <t>アカイロ</t>
    </rPh>
    <rPh sb="18" eb="19">
      <t>ナ</t>
    </rPh>
    <rPh sb="22" eb="25">
      <t>ミニュウリョク</t>
    </rPh>
    <rPh sb="26" eb="28">
      <t>カクニン</t>
    </rPh>
    <phoneticPr fontId="2"/>
  </si>
  <si>
    <t>　（同サイトの「エントリー状況確認」のページでも確認が出来ます）</t>
    <phoneticPr fontId="4"/>
  </si>
  <si>
    <t>　　　　　　性別・ｸﾗｽ
　種目</t>
    <rPh sb="6" eb="7">
      <t>セイ</t>
    </rPh>
    <rPh sb="7" eb="8">
      <t>ベツ</t>
    </rPh>
    <rPh sb="14" eb="16">
      <t>シュモク</t>
    </rPh>
    <phoneticPr fontId="2"/>
  </si>
  <si>
    <t>男子</t>
    <rPh sb="0" eb="2">
      <t>ダンシ</t>
    </rPh>
    <phoneticPr fontId="2"/>
  </si>
  <si>
    <t>女子</t>
    <rPh sb="0" eb="2">
      <t>ジョシ</t>
    </rPh>
    <phoneticPr fontId="2"/>
  </si>
  <si>
    <t>砲丸投(7.260kg)</t>
    <phoneticPr fontId="2"/>
  </si>
  <si>
    <t>砲丸投(4.000kg)</t>
    <phoneticPr fontId="2"/>
  </si>
  <si>
    <t>一般高校男子</t>
    <rPh sb="0" eb="2">
      <t>イッパン</t>
    </rPh>
    <rPh sb="2" eb="4">
      <t>コウコウ</t>
    </rPh>
    <rPh sb="4" eb="6">
      <t>ダンシ</t>
    </rPh>
    <phoneticPr fontId="2"/>
  </si>
  <si>
    <t>一般高校女子</t>
    <rPh sb="0" eb="2">
      <t>イッパン</t>
    </rPh>
    <rPh sb="2" eb="4">
      <t>コウコウ</t>
    </rPh>
    <rPh sb="4" eb="6">
      <t>ジョシ</t>
    </rPh>
    <phoneticPr fontId="2"/>
  </si>
  <si>
    <t>小学共通男子</t>
    <rPh sb="0" eb="2">
      <t>ショウガク</t>
    </rPh>
    <phoneticPr fontId="2"/>
  </si>
  <si>
    <t>小学共通女子</t>
    <rPh sb="2" eb="4">
      <t>キョウツウ</t>
    </rPh>
    <rPh sb="4" eb="6">
      <t>ジョシ</t>
    </rPh>
    <phoneticPr fontId="2"/>
  </si>
  <si>
    <t>小学6年男子</t>
    <rPh sb="0" eb="2">
      <t>ショウガク</t>
    </rPh>
    <rPh sb="3" eb="4">
      <t>ネン</t>
    </rPh>
    <rPh sb="4" eb="6">
      <t>ダンシ</t>
    </rPh>
    <phoneticPr fontId="2"/>
  </si>
  <si>
    <t>小学6年女子</t>
    <rPh sb="0" eb="2">
      <t>ショウガク</t>
    </rPh>
    <rPh sb="3" eb="4">
      <t>ネン</t>
    </rPh>
    <rPh sb="4" eb="6">
      <t>ジョシ</t>
    </rPh>
    <phoneticPr fontId="2"/>
  </si>
  <si>
    <t>小学5年男子</t>
    <rPh sb="0" eb="2">
      <t>ショウガク</t>
    </rPh>
    <rPh sb="3" eb="4">
      <t>ネン</t>
    </rPh>
    <rPh sb="4" eb="6">
      <t>ダンシ</t>
    </rPh>
    <phoneticPr fontId="2"/>
  </si>
  <si>
    <t>小学5年女子</t>
    <rPh sb="0" eb="2">
      <t>ショウガク</t>
    </rPh>
    <rPh sb="3" eb="4">
      <t>ネン</t>
    </rPh>
    <rPh sb="4" eb="6">
      <t>ジョシ</t>
    </rPh>
    <phoneticPr fontId="2"/>
  </si>
  <si>
    <t>小学4年男子</t>
    <rPh sb="0" eb="2">
      <t>ショウガク</t>
    </rPh>
    <rPh sb="3" eb="4">
      <t>ネン</t>
    </rPh>
    <rPh sb="4" eb="6">
      <t>ダンシ</t>
    </rPh>
    <phoneticPr fontId="2"/>
  </si>
  <si>
    <t>小学4年女子</t>
    <rPh sb="0" eb="2">
      <t>ショウガク</t>
    </rPh>
    <rPh sb="3" eb="4">
      <t>ネン</t>
    </rPh>
    <rPh sb="4" eb="6">
      <t>ジョシ</t>
    </rPh>
    <phoneticPr fontId="2"/>
  </si>
  <si>
    <t>小学4-6年男子</t>
    <rPh sb="6" eb="8">
      <t>ダンシ</t>
    </rPh>
    <phoneticPr fontId="2"/>
  </si>
  <si>
    <t>小学4-6年女子</t>
    <rPh sb="6" eb="8">
      <t>ジョシ</t>
    </rPh>
    <phoneticPr fontId="1"/>
  </si>
  <si>
    <t>○</t>
  </si>
  <si>
    <t>○</t>
    <phoneticPr fontId="2"/>
  </si>
  <si>
    <t>(C)</t>
    <phoneticPr fontId="2"/>
  </si>
  <si>
    <t>(D)</t>
    <phoneticPr fontId="2"/>
  </si>
  <si>
    <t>混合</t>
    <rPh sb="0" eb="2">
      <t>コンゴウ</t>
    </rPh>
    <phoneticPr fontId="2"/>
  </si>
  <si>
    <t>(E)</t>
    <phoneticPr fontId="2"/>
  </si>
  <si>
    <t>(A)</t>
    <phoneticPr fontId="2"/>
  </si>
  <si>
    <t>(B)</t>
    <phoneticPr fontId="2"/>
  </si>
  <si>
    <t>リレーのみ参加料</t>
    <rPh sb="5" eb="7">
      <t>サンカ</t>
    </rPh>
    <rPh sb="7" eb="8">
      <t>リョウ</t>
    </rPh>
    <phoneticPr fontId="3"/>
  </si>
  <si>
    <t>【大会別特記事項】
○参考記録を必ず入力してください。4×100mR も分表示です。（例： 62秒35 ×　→　10235）
○男女混合リレーは、女子３名を上段に、男子３名を下段に
   入力してください。</t>
    <rPh sb="1" eb="3">
      <t>タイカイ</t>
    </rPh>
    <rPh sb="3" eb="4">
      <t>ベツ</t>
    </rPh>
    <rPh sb="4" eb="6">
      <t>トッキ</t>
    </rPh>
    <rPh sb="6" eb="8">
      <t>ジコウ</t>
    </rPh>
    <phoneticPr fontId="2"/>
  </si>
  <si>
    <t>中学共通男子</t>
    <rPh sb="0" eb="2">
      <t>チュウガク</t>
    </rPh>
    <rPh sb="2" eb="4">
      <t>キョウツウ</t>
    </rPh>
    <rPh sb="4" eb="6">
      <t>ダンシ</t>
    </rPh>
    <phoneticPr fontId="2"/>
  </si>
  <si>
    <t>中学共通女子</t>
    <rPh sb="0" eb="2">
      <t>チュウガク</t>
    </rPh>
    <rPh sb="2" eb="4">
      <t>キョウツウ</t>
    </rPh>
    <rPh sb="4" eb="6">
      <t>ジョシ</t>
    </rPh>
    <phoneticPr fontId="2"/>
  </si>
  <si>
    <t>中学1年男子</t>
    <rPh sb="0" eb="2">
      <t>チュウガク</t>
    </rPh>
    <rPh sb="3" eb="4">
      <t>ネン</t>
    </rPh>
    <rPh sb="4" eb="6">
      <t>ダンシ</t>
    </rPh>
    <phoneticPr fontId="2"/>
  </si>
  <si>
    <t>中学1年女子</t>
    <rPh sb="0" eb="2">
      <t>チュウガク</t>
    </rPh>
    <rPh sb="3" eb="4">
      <t>ネン</t>
    </rPh>
    <rPh sb="4" eb="6">
      <t>ジョシ</t>
    </rPh>
    <phoneticPr fontId="2"/>
  </si>
  <si>
    <t>　混合リレーの場合は、女子3名を上段に、男子3名を下段に入力して下さい。</t>
    <rPh sb="1" eb="3">
      <t>コンゴウ</t>
    </rPh>
    <rPh sb="7" eb="9">
      <t>バアイ</t>
    </rPh>
    <rPh sb="11" eb="13">
      <t>ジョシ</t>
    </rPh>
    <rPh sb="14" eb="15">
      <t>メイ</t>
    </rPh>
    <rPh sb="16" eb="18">
      <t>ジョウダン</t>
    </rPh>
    <rPh sb="20" eb="22">
      <t>ダンシ</t>
    </rPh>
    <rPh sb="23" eb="24">
      <t>メイ</t>
    </rPh>
    <rPh sb="25" eb="27">
      <t>ゲダン</t>
    </rPh>
    <rPh sb="28" eb="30">
      <t>ニュウリョク</t>
    </rPh>
    <rPh sb="32" eb="33">
      <t>クダ</t>
    </rPh>
    <phoneticPr fontId="2"/>
  </si>
  <si>
    <t>（入力を間違えますと、性別が異なってしまいます）</t>
    <rPh sb="1" eb="3">
      <t>ニュウリョク</t>
    </rPh>
    <rPh sb="4" eb="6">
      <t>マチガ</t>
    </rPh>
    <rPh sb="11" eb="13">
      <t>セイベツ</t>
    </rPh>
    <rPh sb="14" eb="15">
      <t>コト</t>
    </rPh>
    <phoneticPr fontId="2"/>
  </si>
  <si>
    <t>⑧セルが”赤色”になっているところが無いか（未入力）確認してください。</t>
    <rPh sb="5" eb="7">
      <t>アカイロ</t>
    </rPh>
    <rPh sb="18" eb="19">
      <t>ナ</t>
    </rPh>
    <rPh sb="22" eb="25">
      <t>ミニュウリョク</t>
    </rPh>
    <rPh sb="26" eb="28">
      <t>カクニン</t>
    </rPh>
    <phoneticPr fontId="2"/>
  </si>
  <si>
    <t>砲丸投(7.260kg)</t>
    <phoneticPr fontId="2"/>
  </si>
  <si>
    <t>砲丸投(4.000kg)</t>
    <rPh sb="0" eb="3">
      <t>ホウガンナゲ</t>
    </rPh>
    <phoneticPr fontId="2"/>
  </si>
  <si>
    <t>1年100m</t>
    <rPh sb="1" eb="2">
      <t>ネン</t>
    </rPh>
    <phoneticPr fontId="2"/>
  </si>
  <si>
    <t>2年100m</t>
    <rPh sb="1" eb="2">
      <t>ネン</t>
    </rPh>
    <phoneticPr fontId="2"/>
  </si>
  <si>
    <t>3年100m</t>
    <rPh sb="1" eb="2">
      <t>ネン</t>
    </rPh>
    <phoneticPr fontId="2"/>
  </si>
  <si>
    <t>小学共通男子</t>
    <rPh sb="0" eb="2">
      <t>ショウガク</t>
    </rPh>
    <rPh sb="2" eb="4">
      <t>キョウツウ</t>
    </rPh>
    <rPh sb="4" eb="6">
      <t>ダンシ</t>
    </rPh>
    <phoneticPr fontId="2"/>
  </si>
  <si>
    <t>小学共通女子</t>
    <rPh sb="0" eb="2">
      <t>ショウガク</t>
    </rPh>
    <rPh sb="2" eb="4">
      <t>キョウツウ</t>
    </rPh>
    <rPh sb="4" eb="6">
      <t>ジョシ</t>
    </rPh>
    <phoneticPr fontId="2"/>
  </si>
  <si>
    <t>100m</t>
    <phoneticPr fontId="2"/>
  </si>
  <si>
    <t>4×100mR</t>
  </si>
  <si>
    <t>　ここを選択しないと「種目」を選択できません。</t>
    <rPh sb="4" eb="6">
      <t>センタク</t>
    </rPh>
    <rPh sb="11" eb="13">
      <t>シュモク</t>
    </rPh>
    <rPh sb="15" eb="17">
      <t>センタク</t>
    </rPh>
    <phoneticPr fontId="2"/>
  </si>
  <si>
    <t>学年</t>
    <rPh sb="0" eb="2">
      <t>ガクネン</t>
    </rPh>
    <phoneticPr fontId="2"/>
  </si>
  <si>
    <t>ｶﾃｺﾞﾘ</t>
    <phoneticPr fontId="2"/>
  </si>
  <si>
    <t>ﾘﾚｰ参加人数</t>
    <rPh sb="3" eb="5">
      <t>サンカ</t>
    </rPh>
    <rPh sb="5" eb="7">
      <t>ニンズウ</t>
    </rPh>
    <phoneticPr fontId="2"/>
  </si>
  <si>
    <t>運営協力者氏名</t>
    <rPh sb="0" eb="2">
      <t>ウンエイ</t>
    </rPh>
    <rPh sb="2" eb="5">
      <t>キョウリョクシャ</t>
    </rPh>
    <rPh sb="5" eb="7">
      <t>シメイ</t>
    </rPh>
    <phoneticPr fontId="2"/>
  </si>
  <si>
    <t>各競技会のエントリーは、エントリーファイルの送信（受付）により、完了となります。</t>
    <rPh sb="0" eb="1">
      <t>カク</t>
    </rPh>
    <rPh sb="1" eb="4">
      <t>キョウギカイ</t>
    </rPh>
    <rPh sb="22" eb="24">
      <t>ソウシン</t>
    </rPh>
    <rPh sb="25" eb="27">
      <t>ウケツケ</t>
    </rPh>
    <rPh sb="32" eb="34">
      <t>カンリョウ</t>
    </rPh>
    <phoneticPr fontId="2"/>
  </si>
  <si>
    <t>１．エントリーについて</t>
    <phoneticPr fontId="2"/>
  </si>
  <si>
    <t>（4）追加・訂正</t>
    <rPh sb="3" eb="5">
      <t>ツイカ</t>
    </rPh>
    <rPh sb="6" eb="8">
      <t>テイセイ</t>
    </rPh>
    <phoneticPr fontId="2"/>
  </si>
  <si>
    <t>　</t>
    <phoneticPr fontId="2"/>
  </si>
  <si>
    <t>訂正・追加の場合は、訂正分・追加分だけでなく、改めて全データを入力したファイルを作成してください。</t>
    <rPh sb="0" eb="2">
      <t>テイセイ</t>
    </rPh>
    <rPh sb="3" eb="5">
      <t>ツイカ</t>
    </rPh>
    <rPh sb="6" eb="8">
      <t>バアイ</t>
    </rPh>
    <rPh sb="10" eb="12">
      <t>テイセイ</t>
    </rPh>
    <rPh sb="12" eb="13">
      <t>フン</t>
    </rPh>
    <rPh sb="14" eb="16">
      <t>ツイカ</t>
    </rPh>
    <rPh sb="16" eb="17">
      <t>フン</t>
    </rPh>
    <rPh sb="23" eb="24">
      <t>アラタ</t>
    </rPh>
    <rPh sb="26" eb="27">
      <t>ゼン</t>
    </rPh>
    <rPh sb="31" eb="33">
      <t>ニュウリョク</t>
    </rPh>
    <rPh sb="40" eb="42">
      <t>サクセイ</t>
    </rPh>
    <phoneticPr fontId="2"/>
  </si>
  <si>
    <t>⑨「参考記録」に自己記録を入力して下さい。</t>
    <rPh sb="2" eb="4">
      <t>サンコウ</t>
    </rPh>
    <rPh sb="4" eb="6">
      <t>キロク</t>
    </rPh>
    <rPh sb="8" eb="10">
      <t>ジコ</t>
    </rPh>
    <rPh sb="10" eb="12">
      <t>キロク</t>
    </rPh>
    <rPh sb="13" eb="15">
      <t>ニュウリョク</t>
    </rPh>
    <rPh sb="17" eb="18">
      <t>クダ</t>
    </rPh>
    <phoneticPr fontId="2"/>
  </si>
  <si>
    <t>④「参考記録」にチーム記録を入力して下さい。</t>
    <rPh sb="2" eb="4">
      <t>サンコウ</t>
    </rPh>
    <rPh sb="4" eb="6">
      <t>キロク</t>
    </rPh>
    <rPh sb="11" eb="13">
      <t>キロク</t>
    </rPh>
    <rPh sb="14" eb="16">
      <t>ニュウリョク</t>
    </rPh>
    <rPh sb="18" eb="19">
      <t>クダ</t>
    </rPh>
    <phoneticPr fontId="2"/>
  </si>
  <si>
    <r>
      <t>所属名称ﾌﾘｶﾞﾅ
（</t>
    </r>
    <r>
      <rPr>
        <sz val="11"/>
        <color indexed="10"/>
        <rFont val="Meiryo UI"/>
        <family val="3"/>
        <charset val="128"/>
      </rPr>
      <t>半角ｶﾅ</t>
    </r>
    <r>
      <rPr>
        <sz val="11"/>
        <rFont val="Meiryo UI"/>
        <family val="3"/>
        <charset val="128"/>
      </rPr>
      <t>で</t>
    </r>
    <r>
      <rPr>
        <sz val="11"/>
        <color indexed="8"/>
        <rFont val="Meiryo UI"/>
        <family val="3"/>
        <charset val="128"/>
      </rPr>
      <t>入力して下さい）</t>
    </r>
    <rPh sb="0" eb="2">
      <t>ショゾク</t>
    </rPh>
    <rPh sb="2" eb="4">
      <t>メイショウ</t>
    </rPh>
    <rPh sb="11" eb="13">
      <t>ハンカク</t>
    </rPh>
    <rPh sb="16" eb="18">
      <t>ニュウリョク</t>
    </rPh>
    <rPh sb="20" eb="21">
      <t>クダ</t>
    </rPh>
    <phoneticPr fontId="1"/>
  </si>
  <si>
    <t>リレー申込票／長野陸上競技協会　</t>
    <rPh sb="7" eb="9">
      <t>ナガノ</t>
    </rPh>
    <rPh sb="9" eb="11">
      <t>リクジョウ</t>
    </rPh>
    <rPh sb="11" eb="13">
      <t>キョウギ</t>
    </rPh>
    <rPh sb="13" eb="15">
      <t>キョウカイ</t>
    </rPh>
    <phoneticPr fontId="3"/>
  </si>
  <si>
    <t>ジャベリックスロー(300g)</t>
    <phoneticPr fontId="2"/>
  </si>
  <si>
    <t>②「所属団体名・所属団体名略称・ 所属団体名略称ﾌﾘｶﾞﾅ」を入力して下さい。</t>
    <rPh sb="2" eb="4">
      <t>ショゾク</t>
    </rPh>
    <rPh sb="4" eb="6">
      <t>ダンタイ</t>
    </rPh>
    <rPh sb="6" eb="7">
      <t>メイ</t>
    </rPh>
    <phoneticPr fontId="2"/>
  </si>
  <si>
    <t>所属団体名
※日本陸連登録団体名･学校名</t>
    <rPh sb="0" eb="2">
      <t>ショゾク</t>
    </rPh>
    <rPh sb="7" eb="9">
      <t>ニホン</t>
    </rPh>
    <rPh sb="9" eb="11">
      <t>リクレン</t>
    </rPh>
    <phoneticPr fontId="2"/>
  </si>
  <si>
    <t>ジャベボール投</t>
    <phoneticPr fontId="2"/>
  </si>
  <si>
    <t>ジャベリックボール投</t>
    <phoneticPr fontId="2"/>
  </si>
  <si>
    <t>⑤「アスリートビブス」を入力して下さい。（入力不要の場合は必要ありません）</t>
    <rPh sb="12" eb="14">
      <t>ニュウリョク</t>
    </rPh>
    <rPh sb="16" eb="17">
      <t>クダ</t>
    </rPh>
    <rPh sb="21" eb="23">
      <t>ニュウリョク</t>
    </rPh>
    <rPh sb="23" eb="25">
      <t>フヨウ</t>
    </rPh>
    <rPh sb="26" eb="28">
      <t>バアイ</t>
    </rPh>
    <rPh sb="29" eb="31">
      <t>ヒツヨウ</t>
    </rPh>
    <phoneticPr fontId="2"/>
  </si>
  <si>
    <t>　アスリートビブスの重複がないか確認してください。</t>
    <rPh sb="10" eb="12">
      <t>ジュウフク</t>
    </rPh>
    <rPh sb="16" eb="18">
      <t>カクニン</t>
    </rPh>
    <phoneticPr fontId="2"/>
  </si>
  <si>
    <t>　（重複がある場合は右側に警告が出ます　アスリートビブスや氏名が違ってないか確認下さい）</t>
    <rPh sb="2" eb="4">
      <t>ジュウフク</t>
    </rPh>
    <rPh sb="10" eb="12">
      <t>ミギガワ</t>
    </rPh>
    <rPh sb="29" eb="31">
      <t>シメイ</t>
    </rPh>
    <rPh sb="32" eb="33">
      <t>チガ</t>
    </rPh>
    <rPh sb="38" eb="40">
      <t>カクニン</t>
    </rPh>
    <rPh sb="40" eb="41">
      <t>クダ</t>
    </rPh>
    <phoneticPr fontId="2"/>
  </si>
  <si>
    <t>アスリート
ビブス</t>
    <phoneticPr fontId="3"/>
  </si>
  <si>
    <t>第2１回大北スポーツ競技会</t>
    <rPh sb="0" eb="1">
      <t>ダイ</t>
    </rPh>
    <rPh sb="3" eb="4">
      <t>カイ</t>
    </rPh>
    <rPh sb="4" eb="6">
      <t>タイホク</t>
    </rPh>
    <rPh sb="10" eb="13">
      <t>キョウギカイ</t>
    </rPh>
    <phoneticPr fontId="2"/>
  </si>
  <si>
    <t>アスリートビブス
/学年</t>
    <rPh sb="10" eb="12">
      <t>ガクネン</t>
    </rPh>
    <phoneticPr fontId="2"/>
  </si>
  <si>
    <r>
      <t xml:space="preserve">所属名称
</t>
    </r>
    <r>
      <rPr>
        <sz val="9"/>
        <color rgb="FFDD0806"/>
        <rFont val="Meiryo UI"/>
        <family val="3"/>
        <charset val="128"/>
      </rPr>
      <t>("小""中""高"入れて下さい)</t>
    </r>
    <rPh sb="0" eb="2">
      <t>ショゾク</t>
    </rPh>
    <rPh sb="2" eb="4">
      <t>メイショウ</t>
    </rPh>
    <rPh sb="7" eb="8">
      <t>ショウ</t>
    </rPh>
    <rPh sb="10" eb="11">
      <t>チュウ</t>
    </rPh>
    <rPh sb="13" eb="14">
      <t>コウ</t>
    </rPh>
    <rPh sb="15" eb="16">
      <t>イ</t>
    </rPh>
    <rPh sb="18" eb="19">
      <t>クダ</t>
    </rPh>
    <phoneticPr fontId="1"/>
  </si>
  <si>
    <r>
      <t>【大会別特記事項】
○参考記録を必ず入力のこと。
   小学生は分かる範囲で可。</t>
    </r>
    <r>
      <rPr>
        <b/>
        <sz val="12"/>
        <color indexed="10"/>
        <rFont val="Meiryo UI"/>
        <family val="3"/>
        <charset val="128"/>
      </rPr>
      <t xml:space="preserve">
○上位所属/ｶﾃｺﾞﾘと性別/ｸﾗｽを選択すると、該当の種目がドロップダウンで
   選択できるようになります。
</t>
    </r>
    <rPh sb="1" eb="3">
      <t>タイカイ</t>
    </rPh>
    <rPh sb="3" eb="4">
      <t>ベツ</t>
    </rPh>
    <rPh sb="4" eb="6">
      <t>トッキ</t>
    </rPh>
    <rPh sb="6" eb="8">
      <t>ジコウ</t>
    </rPh>
    <rPh sb="11" eb="13">
      <t>サンコウ</t>
    </rPh>
    <rPh sb="13" eb="15">
      <t>キロク</t>
    </rPh>
    <rPh sb="16" eb="17">
      <t>カナラ</t>
    </rPh>
    <rPh sb="18" eb="20">
      <t>ニュウリョク</t>
    </rPh>
    <rPh sb="28" eb="31">
      <t>ショウガクセイ</t>
    </rPh>
    <rPh sb="32" eb="33">
      <t>ワ</t>
    </rPh>
    <rPh sb="35" eb="37">
      <t>ハンイ</t>
    </rPh>
    <rPh sb="42" eb="44">
      <t>ジョウイ</t>
    </rPh>
    <rPh sb="44" eb="46">
      <t>ショゾク</t>
    </rPh>
    <rPh sb="53" eb="55">
      <t>セイベツ</t>
    </rPh>
    <rPh sb="60" eb="62">
      <t>センタク</t>
    </rPh>
    <rPh sb="66" eb="68">
      <t>ガイトウ</t>
    </rPh>
    <rPh sb="69" eb="71">
      <t>シュモク</t>
    </rPh>
    <rPh sb="84" eb="86">
      <t>センタク</t>
    </rPh>
    <phoneticPr fontId="2"/>
  </si>
  <si>
    <t>①「上位所属/ｶﾃｺﾞﾘ」をドロップダウンから選択（一般・高校・中学・小学）して下さい。</t>
    <rPh sb="2" eb="4">
      <t>ジョウイ</t>
    </rPh>
    <rPh sb="4" eb="6">
      <t>ショゾク</t>
    </rPh>
    <rPh sb="23" eb="25">
      <t>センタク</t>
    </rPh>
    <rPh sb="26" eb="28">
      <t>イッパン</t>
    </rPh>
    <rPh sb="29" eb="31">
      <t>コウコウ</t>
    </rPh>
    <rPh sb="32" eb="34">
      <t>チュウガク</t>
    </rPh>
    <rPh sb="35" eb="37">
      <t>ショウガク</t>
    </rPh>
    <rPh sb="40" eb="41">
      <t>クダ</t>
    </rPh>
    <phoneticPr fontId="2"/>
  </si>
  <si>
    <t>④「性別/ｸﾗｽ」をドロップダウンから選択して下さい。</t>
    <rPh sb="2" eb="4">
      <t>セイベツ</t>
    </rPh>
    <rPh sb="19" eb="21">
      <t>センタク</t>
    </rPh>
    <rPh sb="23" eb="24">
      <t>クダ</t>
    </rPh>
    <phoneticPr fontId="2"/>
  </si>
  <si>
    <t>⑦学生の方は「学年」をドロップダウンから選択して下さい。</t>
    <rPh sb="1" eb="3">
      <t>ガクセイ</t>
    </rPh>
    <rPh sb="4" eb="5">
      <t>カタ</t>
    </rPh>
    <rPh sb="7" eb="9">
      <t>ガクネン</t>
    </rPh>
    <rPh sb="20" eb="22">
      <t>センタク</t>
    </rPh>
    <rPh sb="24" eb="25">
      <t>クダ</t>
    </rPh>
    <phoneticPr fontId="2"/>
  </si>
  <si>
    <t>⑧「種目」をドロップダウンから選択して下さい。</t>
    <rPh sb="2" eb="4">
      <t>シュモク</t>
    </rPh>
    <rPh sb="15" eb="17">
      <t>センタク</t>
    </rPh>
    <rPh sb="19" eb="20">
      <t>クダ</t>
    </rPh>
    <phoneticPr fontId="2"/>
  </si>
  <si>
    <t>②「種目」をドロップダウンから選択して下さい。</t>
    <rPh sb="2" eb="4">
      <t>シュモク</t>
    </rPh>
    <rPh sb="15" eb="17">
      <t>センタク</t>
    </rPh>
    <rPh sb="19" eb="20">
      <t>クダ</t>
    </rPh>
    <phoneticPr fontId="2"/>
  </si>
  <si>
    <t>①「性別/ｸﾗｽ」をドロップダウンから選択して下さい。</t>
    <rPh sb="2" eb="4">
      <t>セイベツ</t>
    </rPh>
    <rPh sb="19" eb="21">
      <t>センタク</t>
    </rPh>
    <rPh sb="23" eb="24">
      <t>クダ</t>
    </rPh>
    <phoneticPr fontId="2"/>
  </si>
  <si>
    <t>⑥学生の方は「学年」をドロップダウンから選択して下さい。</t>
    <rPh sb="1" eb="3">
      <t>ガクセイ</t>
    </rPh>
    <rPh sb="4" eb="5">
      <t>カタ</t>
    </rPh>
    <rPh sb="7" eb="9">
      <t>ガクネン</t>
    </rPh>
    <rPh sb="20" eb="22">
      <t>センタク</t>
    </rPh>
    <rPh sb="24" eb="25">
      <t>クダ</t>
    </rPh>
    <phoneticPr fontId="2"/>
  </si>
  <si>
    <r>
      <t>③「チーム枝番」は、</t>
    </r>
    <r>
      <rPr>
        <u/>
        <sz val="11"/>
        <color indexed="10"/>
        <rFont val="Meiryo UI"/>
        <family val="3"/>
        <charset val="128"/>
      </rPr>
      <t>同じ性別で複数のチームがエントリーする場合のみドロップ</t>
    </r>
    <r>
      <rPr>
        <sz val="11"/>
        <rFont val="Meiryo UI"/>
        <family val="3"/>
        <charset val="128"/>
      </rPr>
      <t>ダウンから選択して下さい。</t>
    </r>
    <rPh sb="5" eb="6">
      <t>エダ</t>
    </rPh>
    <rPh sb="6" eb="7">
      <t>バン</t>
    </rPh>
    <rPh sb="10" eb="11">
      <t>オナ</t>
    </rPh>
    <rPh sb="12" eb="14">
      <t>セイベツ</t>
    </rPh>
    <rPh sb="15" eb="17">
      <t>フクスウ</t>
    </rPh>
    <rPh sb="29" eb="31">
      <t>バアイ</t>
    </rPh>
    <rPh sb="42" eb="44">
      <t>センタク</t>
    </rPh>
    <rPh sb="46" eb="47">
      <t>クダ</t>
    </rPh>
    <phoneticPr fontId="2"/>
  </si>
  <si>
    <t>ドロップダウンメニュー</t>
    <phoneticPr fontId="2"/>
  </si>
  <si>
    <t>3000m</t>
  </si>
  <si>
    <t>ファイル名は22TaihokuSports_○○○にして下さい。（下記参照）</t>
    <rPh sb="4" eb="5">
      <t>メイ</t>
    </rPh>
    <rPh sb="28" eb="29">
      <t>クダ</t>
    </rPh>
    <rPh sb="33" eb="35">
      <t>カキ</t>
    </rPh>
    <rPh sb="35" eb="37">
      <t>サンショウ</t>
    </rPh>
    <phoneticPr fontId="2"/>
  </si>
  <si>
    <t>ダウンロード時のファイル名は「22TaihokuSports_entryfile」となっているので、「entryfile」の部分を消去して、</t>
    <rPh sb="6" eb="7">
      <t>ジ</t>
    </rPh>
    <rPh sb="62" eb="64">
      <t>ブブン</t>
    </rPh>
    <rPh sb="65" eb="67">
      <t>ショウキョ</t>
    </rPh>
    <phoneticPr fontId="2"/>
  </si>
  <si>
    <t>（例：22TaihokuSports_entryfile を 22TaihokuSports_大北小 に変更　”小”まで記入してください　”学校”は記入しないで下さい）</t>
    <rPh sb="1" eb="2">
      <t>レイ</t>
    </rPh>
    <rPh sb="47" eb="49">
      <t>タイホク</t>
    </rPh>
    <rPh sb="49" eb="50">
      <t>ショウ</t>
    </rPh>
    <rPh sb="50" eb="51">
      <t>チュウコウ</t>
    </rPh>
    <rPh sb="52" eb="54">
      <t>ヘンコウ</t>
    </rPh>
    <rPh sb="56" eb="57">
      <t>ショウ</t>
    </rPh>
    <rPh sb="60" eb="62">
      <t>キニュウ</t>
    </rPh>
    <rPh sb="70" eb="72">
      <t>ガッコウ</t>
    </rPh>
    <rPh sb="74" eb="76">
      <t>キニュウ</t>
    </rPh>
    <rPh sb="80" eb="81">
      <t>クダ</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</si>
</sst>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quot;¥&quot;#,##0;[Red]&quot;¥&quot;#,##0"/>
    <numFmt numFmtId="177" formatCode="0_ "/>
    <numFmt numFmtId="178" formatCode="#,##0;[Red]#,##0"/>
  </numFmts>
  <fonts count="39"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color indexed="8"/>
      <name val="Meiryo UI"/>
      <family val="3"/>
      <charset val="128"/>
    </font>
    <font>
      <sz val="16"/>
      <color indexed="8"/>
      <name val="Meiryo UI"/>
      <family val="3"/>
      <charset val="128"/>
    </font>
    <font>
      <sz val="11"/>
      <name val="Meiryo UI"/>
      <family val="3"/>
      <charset val="128"/>
    </font>
    <font>
      <u/>
      <sz val="11"/>
      <color indexed="10"/>
      <name val="Meiryo UI"/>
      <family val="3"/>
      <charset val="128"/>
    </font>
    <font>
      <sz val="11"/>
      <color indexed="10"/>
      <name val="Meiryo UI"/>
      <family val="3"/>
      <charset val="128"/>
    </font>
    <font>
      <sz val="9"/>
      <name val="Meiryo UI"/>
      <family val="3"/>
      <charset val="128"/>
    </font>
    <font>
      <b/>
      <sz val="12"/>
      <color indexed="8"/>
      <name val="Meiryo UI"/>
      <family val="3"/>
      <charset val="128"/>
    </font>
    <font>
      <sz val="10"/>
      <color indexed="8"/>
      <name val="Meiryo UI"/>
      <family val="3"/>
      <charset val="128"/>
    </font>
    <font>
      <sz val="8"/>
      <color indexed="8"/>
      <name val="Meiryo UI"/>
      <family val="3"/>
      <charset val="128"/>
    </font>
    <font>
      <sz val="11"/>
      <color indexed="9"/>
      <name val="Meiryo UI"/>
      <family val="3"/>
      <charset val="128"/>
    </font>
    <font>
      <b/>
      <sz val="12"/>
      <color indexed="10"/>
      <name val="Meiryo UI"/>
      <family val="3"/>
      <charset val="128"/>
    </font>
    <font>
      <b/>
      <sz val="14"/>
      <color indexed="9"/>
      <name val="Meiryo UI"/>
      <family val="3"/>
      <charset val="128"/>
    </font>
    <font>
      <b/>
      <sz val="14"/>
      <color indexed="8"/>
      <name val="Meiryo UI"/>
      <family val="3"/>
      <charset val="128"/>
    </font>
    <font>
      <b/>
      <sz val="13"/>
      <color indexed="9"/>
      <name val="Meiryo UI"/>
      <family val="3"/>
      <charset val="128"/>
    </font>
    <font>
      <sz val="9"/>
      <color indexed="8"/>
      <name val="Meiryo UI"/>
      <family val="3"/>
      <charset val="128"/>
    </font>
    <font>
      <b/>
      <sz val="16"/>
      <color indexed="21"/>
      <name val="Meiryo UI"/>
      <family val="3"/>
      <charset val="128"/>
    </font>
    <font>
      <b/>
      <sz val="16"/>
      <color indexed="8"/>
      <name val="Meiryo UI"/>
      <family val="3"/>
      <charset val="128"/>
    </font>
    <font>
      <b/>
      <sz val="18"/>
      <color indexed="8"/>
      <name val="Meiryo UI"/>
      <family val="3"/>
      <charset val="128"/>
    </font>
    <font>
      <sz val="11"/>
      <color theme="1"/>
      <name val="ＭＳ Ｐゴシック"/>
      <family val="3"/>
      <charset val="128"/>
      <scheme val="minor"/>
    </font>
    <font>
      <sz val="11"/>
      <color theme="1"/>
      <name val="Meiryo UI"/>
      <family val="3"/>
      <charset val="128"/>
    </font>
    <font>
      <b/>
      <sz val="18"/>
      <color theme="0"/>
      <name val="Meiryo UI"/>
      <family val="3"/>
      <charset val="128"/>
    </font>
    <font>
      <b/>
      <sz val="11"/>
      <color theme="0"/>
      <name val="Meiryo UI"/>
      <family val="3"/>
      <charset val="128"/>
    </font>
    <font>
      <sz val="11"/>
      <color rgb="FFC00000"/>
      <name val="Meiryo UI"/>
      <family val="3"/>
      <charset val="128"/>
    </font>
    <font>
      <b/>
      <sz val="11"/>
      <color rgb="FF0000CC"/>
      <name val="Meiryo UI"/>
      <family val="3"/>
      <charset val="128"/>
    </font>
    <font>
      <sz val="11"/>
      <color rgb="FFFF0000"/>
      <name val="Meiryo UI"/>
      <family val="3"/>
      <charset val="128"/>
    </font>
    <font>
      <sz val="16"/>
      <color theme="0"/>
      <name val="Meiryo UI"/>
      <family val="3"/>
      <charset val="128"/>
    </font>
    <font>
      <b/>
      <sz val="14"/>
      <color rgb="FFFF0000"/>
      <name val="Meiryo UI"/>
      <family val="3"/>
      <charset val="128"/>
    </font>
    <font>
      <b/>
      <sz val="14"/>
      <color rgb="FF0000FF"/>
      <name val="Meiryo UI"/>
      <family val="3"/>
      <charset val="128"/>
    </font>
    <font>
      <sz val="9"/>
      <color theme="1"/>
      <name val="Meiryo UI"/>
      <family val="3"/>
      <charset val="128"/>
    </font>
    <font>
      <sz val="11"/>
      <color theme="0"/>
      <name val="Meiryo UI"/>
      <family val="3"/>
      <charset val="128"/>
    </font>
    <font>
      <sz val="20"/>
      <color theme="1"/>
      <name val="Meiryo UI"/>
      <family val="3"/>
      <charset val="128"/>
    </font>
    <font>
      <b/>
      <sz val="16"/>
      <color rgb="FFFF0000"/>
      <name val="Meiryo UI"/>
      <family val="3"/>
      <charset val="128"/>
    </font>
    <font>
      <sz val="6"/>
      <color indexed="8"/>
      <name val="Meiryo UI"/>
      <family val="3"/>
      <charset val="128"/>
    </font>
    <font>
      <sz val="9"/>
      <color rgb="FFDD0806"/>
      <name val="Meiryo UI"/>
      <family val="3"/>
      <charset val="128"/>
    </font>
  </fonts>
  <fills count="16">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indexed="46"/>
        <bgColor indexed="64"/>
      </patternFill>
    </fill>
    <fill>
      <patternFill patternType="solid">
        <fgColor indexed="9"/>
        <bgColor indexed="64"/>
      </patternFill>
    </fill>
    <fill>
      <patternFill patternType="solid">
        <fgColor indexed="47"/>
        <bgColor indexed="64"/>
      </patternFill>
    </fill>
    <fill>
      <patternFill patternType="solid">
        <fgColor rgb="FFC00000"/>
        <bgColor indexed="64"/>
      </patternFill>
    </fill>
    <fill>
      <patternFill patternType="solid">
        <fgColor rgb="FFFFFF99"/>
        <bgColor indexed="64"/>
      </patternFill>
    </fill>
    <fill>
      <patternFill patternType="solid">
        <fgColor rgb="FFCCFFFF"/>
        <bgColor indexed="64"/>
      </patternFill>
    </fill>
    <fill>
      <patternFill patternType="solid">
        <fgColor rgb="FFFFCCFF"/>
        <bgColor indexed="64"/>
      </patternFill>
    </fill>
    <fill>
      <patternFill patternType="solid">
        <fgColor rgb="FFCCFFCC"/>
        <bgColor indexed="64"/>
      </patternFill>
    </fill>
    <fill>
      <patternFill patternType="solid">
        <fgColor rgb="FFC0C0C0"/>
        <bgColor indexed="64"/>
      </patternFill>
    </fill>
    <fill>
      <patternFill patternType="solid">
        <fgColor theme="0" tint="-0.249977111117893"/>
        <bgColor indexed="64"/>
      </patternFill>
    </fill>
    <fill>
      <patternFill patternType="solid">
        <fgColor rgb="FF66FFFF"/>
        <bgColor indexed="64"/>
      </patternFill>
    </fill>
    <fill>
      <patternFill patternType="solid">
        <fgColor rgb="FFFFFF00"/>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medium">
        <color indexed="64"/>
      </right>
      <top style="thin">
        <color indexed="64"/>
      </top>
      <bottom style="medium">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top style="thin">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hair">
        <color indexed="64"/>
      </right>
      <top style="medium">
        <color indexed="64"/>
      </top>
      <bottom style="hair">
        <color indexed="64"/>
      </bottom>
      <diagonal/>
    </border>
    <border>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Down="1">
      <left style="medium">
        <color indexed="64"/>
      </left>
      <right style="thin">
        <color indexed="64"/>
      </right>
      <top style="medium">
        <color indexed="64"/>
      </top>
      <bottom style="thin">
        <color indexed="64"/>
      </bottom>
      <diagonal style="hair">
        <color indexed="64"/>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medium">
        <color indexed="64"/>
      </top>
      <bottom/>
      <diagonal/>
    </border>
  </borders>
  <cellStyleXfs count="2">
    <xf numFmtId="0" fontId="0" fillId="0" borderId="0">
      <alignment vertical="center"/>
    </xf>
    <xf numFmtId="0" fontId="23" fillId="0" borderId="0">
      <alignment vertical="center"/>
    </xf>
  </cellStyleXfs>
  <cellXfs count="250">
    <xf numFmtId="0" fontId="0" fillId="0" borderId="0" xfId="0">
      <alignment vertical="center"/>
    </xf>
    <xf numFmtId="0" fontId="5" fillId="0" borderId="0" xfId="0" applyFont="1">
      <alignment vertical="center"/>
    </xf>
    <xf numFmtId="0" fontId="5" fillId="2" borderId="0" xfId="0" applyFont="1" applyFill="1" applyAlignment="1">
      <alignment vertical="center"/>
    </xf>
    <xf numFmtId="0" fontId="24" fillId="0" borderId="0" xfId="0" applyFont="1">
      <alignment vertical="center"/>
    </xf>
    <xf numFmtId="0" fontId="5" fillId="0" borderId="0" xfId="0" applyFont="1" applyFill="1">
      <alignment vertical="center"/>
    </xf>
    <xf numFmtId="0" fontId="5" fillId="0" borderId="0" xfId="0" applyFont="1" applyFill="1" applyAlignment="1">
      <alignment horizontal="left" vertical="center"/>
    </xf>
    <xf numFmtId="0" fontId="25" fillId="7" borderId="0" xfId="0" applyFont="1" applyFill="1" applyAlignment="1">
      <alignment horizontal="center" vertical="center"/>
    </xf>
    <xf numFmtId="0" fontId="24" fillId="0" borderId="0" xfId="0" applyFont="1" applyFill="1">
      <alignment vertical="center"/>
    </xf>
    <xf numFmtId="0" fontId="5" fillId="0" borderId="0" xfId="0" applyFont="1" applyFill="1" applyAlignment="1">
      <alignment vertical="center"/>
    </xf>
    <xf numFmtId="0" fontId="26" fillId="7" borderId="0" xfId="0" applyFont="1" applyFill="1" applyAlignment="1">
      <alignment horizontal="left" vertical="center"/>
    </xf>
    <xf numFmtId="0" fontId="27" fillId="0" borderId="0" xfId="0" applyFont="1">
      <alignment vertical="center"/>
    </xf>
    <xf numFmtId="0" fontId="7" fillId="0" borderId="0" xfId="0" applyFont="1">
      <alignment vertical="center"/>
    </xf>
    <xf numFmtId="0" fontId="28" fillId="0" borderId="0" xfId="0" applyFont="1">
      <alignment vertical="center"/>
    </xf>
    <xf numFmtId="0" fontId="29" fillId="0" borderId="0" xfId="0" applyFont="1">
      <alignment vertical="center"/>
    </xf>
    <xf numFmtId="0" fontId="30" fillId="0" borderId="0" xfId="0" applyFont="1">
      <alignment vertical="center"/>
    </xf>
    <xf numFmtId="0" fontId="7" fillId="3" borderId="1" xfId="0" applyFont="1" applyFill="1" applyBorder="1" applyAlignment="1" applyProtection="1">
      <alignment horizontal="center" vertical="center" shrinkToFit="1"/>
      <protection locked="0"/>
    </xf>
    <xf numFmtId="0" fontId="7" fillId="3" borderId="2" xfId="0" applyFont="1" applyFill="1" applyBorder="1" applyAlignment="1" applyProtection="1">
      <alignment horizontal="center" vertical="center" shrinkToFit="1"/>
      <protection locked="0"/>
    </xf>
    <xf numFmtId="0" fontId="24" fillId="0" borderId="0" xfId="0" applyFont="1" applyFill="1" applyBorder="1">
      <alignment vertical="center"/>
    </xf>
    <xf numFmtId="0" fontId="24" fillId="0" borderId="0" xfId="0" applyFont="1" applyAlignment="1">
      <alignment horizontal="center" vertical="center"/>
    </xf>
    <xf numFmtId="0" fontId="7" fillId="0" borderId="0" xfId="0" applyFont="1" applyFill="1">
      <alignment vertical="center"/>
    </xf>
    <xf numFmtId="0" fontId="12" fillId="0" borderId="0" xfId="0" applyFont="1" applyAlignment="1">
      <alignment horizontal="left" vertical="center"/>
    </xf>
    <xf numFmtId="0" fontId="24" fillId="0" borderId="3" xfId="0" applyFont="1" applyBorder="1" applyAlignment="1">
      <alignment horizontal="center" vertical="center"/>
    </xf>
    <xf numFmtId="0" fontId="24" fillId="0" borderId="0" xfId="0" applyFont="1" applyAlignment="1">
      <alignment vertical="center"/>
    </xf>
    <xf numFmtId="177" fontId="24" fillId="0" borderId="4" xfId="0" applyNumberFormat="1" applyFont="1" applyBorder="1" applyAlignment="1">
      <alignment horizontal="center" vertical="center"/>
    </xf>
    <xf numFmtId="178" fontId="24" fillId="0" borderId="4" xfId="0" applyNumberFormat="1" applyFont="1" applyBorder="1" applyAlignment="1">
      <alignment horizontal="center" vertical="center"/>
    </xf>
    <xf numFmtId="176" fontId="24" fillId="0" borderId="4" xfId="0" applyNumberFormat="1" applyFont="1" applyFill="1" applyBorder="1" applyAlignment="1">
      <alignment horizontal="center" vertical="center"/>
    </xf>
    <xf numFmtId="176" fontId="24" fillId="0" borderId="4" xfId="0" applyNumberFormat="1" applyFont="1" applyBorder="1" applyAlignment="1">
      <alignment horizontal="center" vertical="center"/>
    </xf>
    <xf numFmtId="0" fontId="24" fillId="0" borderId="6" xfId="0" applyFont="1" applyBorder="1" applyAlignment="1">
      <alignment vertical="center" wrapText="1"/>
    </xf>
    <xf numFmtId="0" fontId="24" fillId="0" borderId="0" xfId="0" applyFont="1" applyFill="1" applyAlignment="1">
      <alignment vertical="top"/>
    </xf>
    <xf numFmtId="0" fontId="24" fillId="0" borderId="0" xfId="0" applyFont="1" applyBorder="1">
      <alignment vertical="center"/>
    </xf>
    <xf numFmtId="0" fontId="11" fillId="0" borderId="0" xfId="0" applyFont="1" applyBorder="1" applyAlignment="1">
      <alignment vertical="center"/>
    </xf>
    <xf numFmtId="0" fontId="13" fillId="0" borderId="0" xfId="0" applyFont="1" applyBorder="1" applyAlignment="1">
      <alignment horizontal="center" vertical="center" wrapText="1"/>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24" fillId="8" borderId="9" xfId="0" applyFont="1" applyFill="1" applyBorder="1" applyAlignment="1" applyProtection="1">
      <alignment horizontal="center" vertical="center"/>
      <protection locked="0"/>
    </xf>
    <xf numFmtId="0" fontId="24" fillId="8" borderId="10" xfId="0" applyFont="1" applyFill="1" applyBorder="1" applyAlignment="1" applyProtection="1">
      <alignment vertical="center"/>
      <protection locked="0"/>
    </xf>
    <xf numFmtId="0" fontId="24" fillId="8" borderId="10" xfId="0" applyFont="1" applyFill="1" applyBorder="1" applyAlignment="1" applyProtection="1">
      <alignment horizontal="center" vertical="center"/>
      <protection locked="0"/>
    </xf>
    <xf numFmtId="0" fontId="24" fillId="8" borderId="11" xfId="0" applyFont="1" applyFill="1" applyBorder="1" applyAlignment="1" applyProtection="1">
      <alignment vertical="center"/>
      <protection locked="0"/>
    </xf>
    <xf numFmtId="0" fontId="31" fillId="0" borderId="0" xfId="0" applyFont="1">
      <alignment vertical="center"/>
    </xf>
    <xf numFmtId="0" fontId="11" fillId="3" borderId="4" xfId="0" applyFont="1" applyFill="1" applyBorder="1" applyAlignment="1" applyProtection="1">
      <alignment horizontal="center" vertical="center" shrinkToFit="1"/>
      <protection locked="0"/>
    </xf>
    <xf numFmtId="0" fontId="11" fillId="3" borderId="12" xfId="0" applyFont="1" applyFill="1" applyBorder="1" applyAlignment="1" applyProtection="1">
      <alignment horizontal="center" vertical="center" wrapText="1"/>
    </xf>
    <xf numFmtId="0" fontId="24" fillId="8" borderId="13" xfId="0" applyFont="1" applyFill="1" applyBorder="1" applyAlignment="1" applyProtection="1">
      <alignment horizontal="center" vertical="center"/>
      <protection locked="0"/>
    </xf>
    <xf numFmtId="0" fontId="24" fillId="8" borderId="14" xfId="0" applyFont="1" applyFill="1" applyBorder="1" applyAlignment="1" applyProtection="1">
      <alignment vertical="center"/>
      <protection locked="0"/>
    </xf>
    <xf numFmtId="0" fontId="24" fillId="8" borderId="14" xfId="0" applyFont="1" applyFill="1" applyBorder="1" applyAlignment="1" applyProtection="1">
      <alignment horizontal="center" vertical="center"/>
      <protection locked="0"/>
    </xf>
    <xf numFmtId="0" fontId="24" fillId="8" borderId="15" xfId="0" applyFont="1" applyFill="1" applyBorder="1" applyAlignment="1" applyProtection="1">
      <alignment vertical="center"/>
      <protection locked="0"/>
    </xf>
    <xf numFmtId="0" fontId="14" fillId="0" borderId="0" xfId="0" applyNumberFormat="1" applyFont="1" applyFill="1" applyAlignment="1">
      <alignment vertical="center" wrapText="1" shrinkToFit="1"/>
    </xf>
    <xf numFmtId="0" fontId="24" fillId="0" borderId="16"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24" fillId="8" borderId="17" xfId="0" applyFont="1" applyFill="1" applyBorder="1" applyAlignment="1" applyProtection="1">
      <alignment horizontal="center" vertical="center"/>
      <protection locked="0"/>
    </xf>
    <xf numFmtId="0" fontId="24" fillId="8" borderId="18" xfId="0" applyFont="1" applyFill="1" applyBorder="1" applyAlignment="1" applyProtection="1">
      <alignment vertical="center"/>
      <protection locked="0"/>
    </xf>
    <xf numFmtId="0" fontId="24" fillId="8" borderId="18" xfId="0" applyFont="1" applyFill="1" applyBorder="1" applyAlignment="1" applyProtection="1">
      <alignment horizontal="center" vertical="center"/>
      <protection locked="0"/>
    </xf>
    <xf numFmtId="0" fontId="24" fillId="8" borderId="19" xfId="0" applyFont="1" applyFill="1" applyBorder="1" applyAlignment="1" applyProtection="1">
      <alignment vertical="center"/>
      <protection locked="0"/>
    </xf>
    <xf numFmtId="0" fontId="32" fillId="0" borderId="0" xfId="0" applyFont="1">
      <alignment vertical="center"/>
    </xf>
    <xf numFmtId="0" fontId="5" fillId="8" borderId="20" xfId="0" applyFont="1" applyFill="1" applyBorder="1" applyAlignment="1" applyProtection="1">
      <alignment horizontal="center" vertical="center"/>
      <protection locked="0"/>
    </xf>
    <xf numFmtId="0" fontId="24" fillId="8" borderId="21" xfId="0" applyFont="1" applyFill="1" applyBorder="1" applyAlignment="1" applyProtection="1">
      <alignment horizontal="center" vertical="center"/>
      <protection locked="0"/>
    </xf>
    <xf numFmtId="0" fontId="24" fillId="8" borderId="22" xfId="0" applyFont="1" applyFill="1" applyBorder="1" applyAlignment="1" applyProtection="1">
      <alignment vertical="center"/>
      <protection locked="0"/>
    </xf>
    <xf numFmtId="0" fontId="24" fillId="8" borderId="22" xfId="0" applyFont="1" applyFill="1" applyBorder="1" applyAlignment="1" applyProtection="1">
      <alignment horizontal="center" vertical="center"/>
      <protection locked="0"/>
    </xf>
    <xf numFmtId="0" fontId="24" fillId="8" borderId="23" xfId="0" applyFont="1" applyFill="1" applyBorder="1" applyAlignment="1" applyProtection="1">
      <alignment vertical="center"/>
      <protection locked="0"/>
    </xf>
    <xf numFmtId="0" fontId="24" fillId="0" borderId="0" xfId="0" applyFont="1" applyFill="1" applyAlignment="1">
      <alignment horizontal="center" vertical="center"/>
    </xf>
    <xf numFmtId="0" fontId="24" fillId="8" borderId="10" xfId="0" applyFont="1" applyFill="1" applyBorder="1" applyProtection="1">
      <alignment vertical="center"/>
      <protection locked="0"/>
    </xf>
    <xf numFmtId="0" fontId="24" fillId="8" borderId="24" xfId="0" applyFont="1" applyFill="1" applyBorder="1" applyAlignment="1" applyProtection="1">
      <alignment horizontal="center" vertical="center"/>
      <protection locked="0"/>
    </xf>
    <xf numFmtId="0" fontId="24" fillId="8" borderId="11" xfId="0" applyFont="1" applyFill="1" applyBorder="1" applyProtection="1">
      <alignment vertical="center"/>
      <protection locked="0"/>
    </xf>
    <xf numFmtId="0" fontId="24" fillId="8" borderId="14" xfId="0" applyFont="1" applyFill="1" applyBorder="1" applyProtection="1">
      <alignment vertical="center"/>
      <protection locked="0"/>
    </xf>
    <xf numFmtId="0" fontId="24" fillId="8" borderId="25" xfId="0" applyFont="1" applyFill="1" applyBorder="1" applyAlignment="1" applyProtection="1">
      <alignment horizontal="center" vertical="center"/>
      <protection locked="0"/>
    </xf>
    <xf numFmtId="0" fontId="24" fillId="8" borderId="15" xfId="0" applyFont="1" applyFill="1" applyBorder="1" applyProtection="1">
      <alignment vertical="center"/>
      <protection locked="0"/>
    </xf>
    <xf numFmtId="0" fontId="24" fillId="8" borderId="26" xfId="0" applyFont="1" applyFill="1" applyBorder="1" applyAlignment="1" applyProtection="1">
      <alignment horizontal="center" vertical="center"/>
      <protection locked="0"/>
    </xf>
    <xf numFmtId="0" fontId="24" fillId="8" borderId="27" xfId="0" applyFont="1" applyFill="1" applyBorder="1" applyProtection="1">
      <alignment vertical="center"/>
      <protection locked="0"/>
    </xf>
    <xf numFmtId="0" fontId="24" fillId="8" borderId="28" xfId="0" applyFont="1" applyFill="1" applyBorder="1" applyAlignment="1" applyProtection="1">
      <alignment horizontal="center" vertical="center"/>
      <protection locked="0"/>
    </xf>
    <xf numFmtId="0" fontId="24" fillId="8" borderId="29" xfId="0" applyFont="1" applyFill="1" applyBorder="1" applyProtection="1">
      <alignment vertical="center"/>
      <protection locked="0"/>
    </xf>
    <xf numFmtId="0" fontId="24" fillId="8" borderId="22" xfId="0" applyFont="1" applyFill="1" applyBorder="1" applyProtection="1">
      <alignment vertical="center"/>
      <protection locked="0"/>
    </xf>
    <xf numFmtId="0" fontId="24" fillId="8" borderId="30" xfId="0" applyFont="1" applyFill="1" applyBorder="1" applyAlignment="1" applyProtection="1">
      <alignment horizontal="center" vertical="center"/>
      <protection locked="0"/>
    </xf>
    <xf numFmtId="0" fontId="24" fillId="8" borderId="23" xfId="0" applyFont="1" applyFill="1" applyBorder="1" applyProtection="1">
      <alignment vertical="center"/>
      <protection locked="0"/>
    </xf>
    <xf numFmtId="0" fontId="24" fillId="8" borderId="27" xfId="0" applyFont="1" applyFill="1" applyBorder="1" applyAlignment="1" applyProtection="1">
      <alignment horizontal="center" vertical="center"/>
      <protection locked="0"/>
    </xf>
    <xf numFmtId="0" fontId="24" fillId="8" borderId="11" xfId="0" applyFont="1" applyFill="1" applyBorder="1" applyAlignment="1" applyProtection="1">
      <alignment horizontal="center" vertical="center"/>
      <protection locked="0"/>
    </xf>
    <xf numFmtId="0" fontId="24" fillId="8" borderId="19" xfId="0" applyFont="1" applyFill="1" applyBorder="1" applyAlignment="1" applyProtection="1">
      <alignment horizontal="center" vertical="center"/>
      <protection locked="0"/>
    </xf>
    <xf numFmtId="0" fontId="24" fillId="8" borderId="23" xfId="0" applyFont="1" applyFill="1" applyBorder="1" applyAlignment="1" applyProtection="1">
      <alignment horizontal="center" vertical="center"/>
      <protection locked="0"/>
    </xf>
    <xf numFmtId="0" fontId="24" fillId="0" borderId="0" xfId="0" applyFont="1" applyFill="1" applyBorder="1" applyAlignment="1">
      <alignment horizontal="center" vertical="center"/>
    </xf>
    <xf numFmtId="0" fontId="11" fillId="0" borderId="0" xfId="0" applyFont="1" applyFill="1" applyBorder="1" applyAlignment="1">
      <alignment horizontal="center" vertical="center" wrapText="1"/>
    </xf>
    <xf numFmtId="0" fontId="24" fillId="0" borderId="0" xfId="0" applyFont="1" applyFill="1" applyBorder="1" applyAlignment="1" applyProtection="1">
      <alignment horizontal="center" vertical="center"/>
      <protection locked="0"/>
    </xf>
    <xf numFmtId="0" fontId="24" fillId="0" borderId="0" xfId="0" applyFont="1" applyFill="1" applyBorder="1" applyProtection="1">
      <alignment vertical="center"/>
      <protection locked="0"/>
    </xf>
    <xf numFmtId="0" fontId="11" fillId="0" borderId="0" xfId="0" applyFont="1" applyFill="1" applyBorder="1" applyAlignment="1" applyProtection="1">
      <alignment horizontal="center" vertical="center" wrapText="1"/>
      <protection locked="0"/>
    </xf>
    <xf numFmtId="0" fontId="11" fillId="0" borderId="0" xfId="0" applyFont="1" applyFill="1" applyBorder="1" applyAlignment="1" applyProtection="1">
      <alignment horizontal="center" vertical="center" wrapText="1"/>
    </xf>
    <xf numFmtId="0" fontId="24" fillId="0" borderId="0" xfId="0" applyFont="1" applyFill="1" applyBorder="1" applyAlignment="1">
      <alignment horizontal="center" vertical="center" wrapText="1"/>
    </xf>
    <xf numFmtId="0" fontId="12" fillId="0" borderId="0" xfId="0" applyFont="1" applyFill="1" applyBorder="1" applyAlignment="1" applyProtection="1">
      <alignment horizontal="center" vertical="center"/>
      <protection locked="0"/>
    </xf>
    <xf numFmtId="0" fontId="24" fillId="0" borderId="0" xfId="0" applyFont="1" applyAlignment="1">
      <alignment horizontal="center" vertical="center"/>
    </xf>
    <xf numFmtId="0" fontId="24" fillId="0" borderId="0" xfId="0" applyFont="1" applyFill="1" applyAlignment="1">
      <alignment vertical="center" wrapText="1"/>
    </xf>
    <xf numFmtId="0" fontId="9" fillId="0" borderId="0" xfId="0" applyFont="1" applyFill="1" applyAlignment="1">
      <alignment vertical="center" wrapText="1"/>
    </xf>
    <xf numFmtId="0" fontId="24" fillId="0" borderId="1" xfId="0" applyFont="1" applyBorder="1" applyAlignment="1">
      <alignment horizontal="center" vertical="center"/>
    </xf>
    <xf numFmtId="0" fontId="33" fillId="0" borderId="31" xfId="0" applyFont="1" applyBorder="1" applyAlignment="1">
      <alignment horizontal="center" vertical="center" wrapText="1"/>
    </xf>
    <xf numFmtId="0" fontId="12" fillId="0" borderId="2" xfId="0" applyFont="1" applyBorder="1" applyAlignment="1">
      <alignment horizontal="center" vertical="center"/>
    </xf>
    <xf numFmtId="0" fontId="12" fillId="0" borderId="0" xfId="0" applyFont="1" applyAlignment="1">
      <alignment horizontal="center" vertical="center"/>
    </xf>
    <xf numFmtId="0" fontId="16" fillId="0" borderId="0" xfId="0" applyFont="1" applyAlignment="1">
      <alignment horizontal="left" vertical="center"/>
    </xf>
    <xf numFmtId="0" fontId="11" fillId="0" borderId="0" xfId="0" applyFont="1" applyFill="1" applyBorder="1" applyAlignment="1">
      <alignment vertical="top" wrapText="1"/>
    </xf>
    <xf numFmtId="0" fontId="9" fillId="0" borderId="0" xfId="0" applyFont="1" applyAlignment="1">
      <alignment horizontal="center" vertical="center"/>
    </xf>
    <xf numFmtId="0" fontId="14" fillId="0" borderId="0" xfId="0" applyFont="1" applyFill="1">
      <alignment vertical="center"/>
    </xf>
    <xf numFmtId="0" fontId="24" fillId="0" borderId="32" xfId="0" applyFont="1" applyBorder="1" applyAlignment="1">
      <alignment horizontal="center" vertical="center"/>
    </xf>
    <xf numFmtId="0" fontId="12" fillId="0" borderId="33" xfId="0" applyFont="1" applyBorder="1" applyAlignment="1">
      <alignment horizontal="center" vertical="center"/>
    </xf>
    <xf numFmtId="0" fontId="12" fillId="0" borderId="34" xfId="0" applyFont="1" applyBorder="1" applyAlignment="1">
      <alignment horizontal="center" vertical="center"/>
    </xf>
    <xf numFmtId="0" fontId="12" fillId="0" borderId="35" xfId="0" applyFont="1" applyBorder="1" applyAlignment="1">
      <alignment horizontal="center" vertical="center"/>
    </xf>
    <xf numFmtId="0" fontId="24" fillId="0" borderId="36" xfId="0" applyFont="1" applyBorder="1" applyAlignment="1">
      <alignment horizontal="center" vertical="center"/>
    </xf>
    <xf numFmtId="0" fontId="24" fillId="0" borderId="37" xfId="0" applyFont="1" applyBorder="1" applyAlignment="1">
      <alignment horizontal="center" vertical="center"/>
    </xf>
    <xf numFmtId="176" fontId="24" fillId="0" borderId="4" xfId="0" applyNumberFormat="1" applyFont="1" applyFill="1" applyBorder="1" applyAlignment="1" applyProtection="1">
      <alignment horizontal="center" vertical="center"/>
    </xf>
    <xf numFmtId="5" fontId="24" fillId="0" borderId="36" xfId="0" applyNumberFormat="1" applyFont="1" applyBorder="1" applyAlignment="1">
      <alignment horizontal="center" vertical="center"/>
    </xf>
    <xf numFmtId="5" fontId="24" fillId="0" borderId="2" xfId="0" applyNumberFormat="1" applyFont="1" applyBorder="1" applyAlignment="1">
      <alignment horizontal="center" vertical="center"/>
    </xf>
    <xf numFmtId="176" fontId="24" fillId="0" borderId="37" xfId="0" applyNumberFormat="1" applyFont="1" applyBorder="1" applyAlignment="1">
      <alignment horizontal="center" vertical="center"/>
    </xf>
    <xf numFmtId="0" fontId="34" fillId="0" borderId="0" xfId="0" applyFont="1" applyAlignment="1">
      <alignment horizontal="center" vertical="center"/>
    </xf>
    <xf numFmtId="0" fontId="24" fillId="0" borderId="34" xfId="0" applyFont="1" applyBorder="1">
      <alignment vertical="center"/>
    </xf>
    <xf numFmtId="0" fontId="17" fillId="0" borderId="0" xfId="0" applyFont="1">
      <alignment vertical="center"/>
    </xf>
    <xf numFmtId="0" fontId="18" fillId="0" borderId="0" xfId="0" applyFont="1" applyAlignment="1">
      <alignment horizontal="left" vertical="center"/>
    </xf>
    <xf numFmtId="0" fontId="24" fillId="0" borderId="2" xfId="0" applyFont="1" applyBorder="1">
      <alignment vertical="center"/>
    </xf>
    <xf numFmtId="0" fontId="19" fillId="3" borderId="38" xfId="0" applyFont="1" applyFill="1" applyBorder="1" applyAlignment="1">
      <alignment vertical="center" wrapText="1"/>
    </xf>
    <xf numFmtId="0" fontId="10" fillId="9" borderId="34" xfId="0" applyFont="1" applyFill="1" applyBorder="1" applyAlignment="1">
      <alignment horizontal="center" vertical="center" wrapText="1"/>
    </xf>
    <xf numFmtId="0" fontId="19" fillId="10" borderId="34" xfId="0" applyFont="1" applyFill="1" applyBorder="1" applyAlignment="1">
      <alignment horizontal="center" vertical="center" wrapText="1"/>
    </xf>
    <xf numFmtId="0" fontId="19" fillId="9" borderId="34" xfId="0" applyFont="1" applyFill="1" applyBorder="1" applyAlignment="1">
      <alignment horizontal="center" vertical="center"/>
    </xf>
    <xf numFmtId="0" fontId="19" fillId="10" borderId="34" xfId="0" applyFont="1" applyFill="1" applyBorder="1" applyAlignment="1">
      <alignment horizontal="center" vertical="center"/>
    </xf>
    <xf numFmtId="0" fontId="10" fillId="10" borderId="39" xfId="0" applyFont="1" applyFill="1" applyBorder="1" applyAlignment="1">
      <alignment horizontal="center" vertical="center" wrapText="1"/>
    </xf>
    <xf numFmtId="0" fontId="10" fillId="9" borderId="39" xfId="0" applyFont="1" applyFill="1" applyBorder="1" applyAlignment="1">
      <alignment horizontal="center" vertical="center" wrapText="1"/>
    </xf>
    <xf numFmtId="0" fontId="10" fillId="10" borderId="35" xfId="0" applyFont="1" applyFill="1" applyBorder="1" applyAlignment="1">
      <alignment horizontal="center" vertical="center" wrapText="1"/>
    </xf>
    <xf numFmtId="0" fontId="7" fillId="0" borderId="0" xfId="0" applyFont="1" applyBorder="1">
      <alignment vertical="center"/>
    </xf>
    <xf numFmtId="49" fontId="24" fillId="11" borderId="41" xfId="0" applyNumberFormat="1" applyFont="1" applyFill="1" applyBorder="1">
      <alignment vertical="center"/>
    </xf>
    <xf numFmtId="0" fontId="20" fillId="0" borderId="1" xfId="0" applyNumberFormat="1" applyFont="1" applyBorder="1" applyAlignment="1">
      <alignment horizontal="center" vertical="center"/>
    </xf>
    <xf numFmtId="0" fontId="21" fillId="12" borderId="1" xfId="0" applyNumberFormat="1" applyFont="1" applyFill="1" applyBorder="1" applyAlignment="1">
      <alignment horizontal="center" vertical="center"/>
    </xf>
    <xf numFmtId="0" fontId="20" fillId="0" borderId="42" xfId="0" applyNumberFormat="1" applyFont="1" applyBorder="1" applyAlignment="1">
      <alignment horizontal="center" vertical="center"/>
    </xf>
    <xf numFmtId="0" fontId="24" fillId="0" borderId="43" xfId="0" applyFont="1" applyBorder="1">
      <alignment vertical="center"/>
    </xf>
    <xf numFmtId="0" fontId="24" fillId="4" borderId="1" xfId="0" applyFont="1" applyFill="1" applyBorder="1">
      <alignment vertical="center"/>
    </xf>
    <xf numFmtId="0" fontId="24" fillId="4" borderId="1" xfId="0" applyFont="1" applyFill="1" applyBorder="1" applyAlignment="1" applyProtection="1">
      <alignment horizontal="center" vertical="center"/>
    </xf>
    <xf numFmtId="0" fontId="24" fillId="4" borderId="42" xfId="0" applyFont="1" applyFill="1" applyBorder="1" applyAlignment="1" applyProtection="1">
      <alignment horizontal="center" vertical="center"/>
    </xf>
    <xf numFmtId="0" fontId="21" fillId="12" borderId="42" xfId="0" applyNumberFormat="1" applyFont="1" applyFill="1" applyBorder="1" applyAlignment="1">
      <alignment horizontal="center" vertical="center"/>
    </xf>
    <xf numFmtId="0" fontId="24" fillId="0" borderId="44" xfId="0" applyFont="1" applyBorder="1">
      <alignment vertical="center"/>
    </xf>
    <xf numFmtId="0" fontId="14" fillId="0" borderId="0" xfId="0" applyFont="1">
      <alignment vertical="center"/>
    </xf>
    <xf numFmtId="0" fontId="24" fillId="3" borderId="1" xfId="0" applyFont="1" applyFill="1" applyBorder="1" applyProtection="1">
      <alignment vertical="center"/>
      <protection locked="0"/>
    </xf>
    <xf numFmtId="0" fontId="24" fillId="13" borderId="42" xfId="0" applyFont="1" applyFill="1" applyBorder="1" applyAlignment="1" applyProtection="1">
      <alignment horizontal="center" vertical="center"/>
    </xf>
    <xf numFmtId="0" fontId="7" fillId="0" borderId="45" xfId="0" applyFont="1" applyBorder="1">
      <alignment vertical="center"/>
    </xf>
    <xf numFmtId="0" fontId="7" fillId="0" borderId="1" xfId="0" applyFont="1" applyBorder="1">
      <alignment vertical="center"/>
    </xf>
    <xf numFmtId="0" fontId="14" fillId="5" borderId="0" xfId="0" applyFont="1" applyFill="1">
      <alignment vertical="center"/>
    </xf>
    <xf numFmtId="0" fontId="29" fillId="0" borderId="31" xfId="0" applyFont="1" applyBorder="1">
      <alignment vertical="center"/>
    </xf>
    <xf numFmtId="0" fontId="7" fillId="0" borderId="31" xfId="0" applyFont="1" applyBorder="1">
      <alignment vertical="center"/>
    </xf>
    <xf numFmtId="0" fontId="7" fillId="0" borderId="0" xfId="0" applyFont="1" applyBorder="1" applyAlignment="1">
      <alignment horizontal="center" vertical="center"/>
    </xf>
    <xf numFmtId="0" fontId="21" fillId="12" borderId="2" xfId="0" applyNumberFormat="1" applyFont="1" applyFill="1" applyBorder="1" applyAlignment="1">
      <alignment horizontal="center" vertical="center"/>
    </xf>
    <xf numFmtId="0" fontId="20" fillId="0" borderId="2" xfId="0" applyNumberFormat="1" applyFont="1" applyBorder="1" applyAlignment="1">
      <alignment horizontal="center" vertical="center"/>
    </xf>
    <xf numFmtId="0" fontId="21" fillId="12" borderId="37" xfId="0" applyNumberFormat="1" applyFont="1" applyFill="1" applyBorder="1" applyAlignment="1">
      <alignment horizontal="center" vertical="center"/>
    </xf>
    <xf numFmtId="0" fontId="24" fillId="0" borderId="46" xfId="0" applyFont="1" applyBorder="1">
      <alignment vertical="center"/>
    </xf>
    <xf numFmtId="0" fontId="24" fillId="0" borderId="47" xfId="0" applyFont="1" applyBorder="1">
      <alignment vertical="center"/>
    </xf>
    <xf numFmtId="0" fontId="24" fillId="3" borderId="2" xfId="0" applyFont="1" applyFill="1" applyBorder="1" applyProtection="1">
      <alignment vertical="center"/>
      <protection locked="0"/>
    </xf>
    <xf numFmtId="0" fontId="24" fillId="13" borderId="37" xfId="0" applyFont="1" applyFill="1" applyBorder="1" applyAlignment="1" applyProtection="1">
      <alignment horizontal="center" vertical="center"/>
    </xf>
    <xf numFmtId="0" fontId="24" fillId="3" borderId="34" xfId="0" applyFont="1" applyFill="1" applyBorder="1" applyProtection="1">
      <alignment vertical="center"/>
      <protection locked="0"/>
    </xf>
    <xf numFmtId="49" fontId="22" fillId="0" borderId="0" xfId="0" applyNumberFormat="1" applyFont="1" applyFill="1" applyBorder="1" applyAlignment="1">
      <alignment horizontal="center" vertical="center"/>
    </xf>
    <xf numFmtId="49" fontId="24" fillId="0" borderId="0" xfId="0" applyNumberFormat="1" applyFont="1" applyFill="1" applyBorder="1" applyAlignment="1">
      <alignment horizontal="center" vertical="center"/>
    </xf>
    <xf numFmtId="49" fontId="24" fillId="0" borderId="0" xfId="0" applyNumberFormat="1" applyFont="1" applyFill="1" applyBorder="1">
      <alignment vertical="center"/>
    </xf>
    <xf numFmtId="49" fontId="24" fillId="0" borderId="0" xfId="0" applyNumberFormat="1" applyFont="1" applyFill="1" applyBorder="1" applyAlignment="1">
      <alignment vertical="center" wrapText="1"/>
    </xf>
    <xf numFmtId="0" fontId="5" fillId="3" borderId="4" xfId="0" applyFont="1" applyFill="1" applyBorder="1" applyAlignment="1" applyProtection="1">
      <alignment horizontal="center" vertical="center"/>
      <protection locked="0"/>
    </xf>
    <xf numFmtId="0" fontId="24" fillId="0" borderId="0" xfId="0" applyFont="1" applyAlignment="1">
      <alignment horizontal="center" vertical="center"/>
    </xf>
    <xf numFmtId="49" fontId="24" fillId="11" borderId="36" xfId="0" applyNumberFormat="1" applyFont="1" applyFill="1" applyBorder="1" applyAlignment="1">
      <alignment vertical="center" wrapText="1"/>
    </xf>
    <xf numFmtId="0" fontId="24" fillId="3" borderId="1" xfId="0" applyFont="1" applyFill="1" applyBorder="1" applyAlignment="1" applyProtection="1">
      <alignment horizontal="center" vertical="center" wrapText="1"/>
      <protection locked="0"/>
    </xf>
    <xf numFmtId="0" fontId="24" fillId="13" borderId="42" xfId="0" applyFont="1" applyFill="1" applyBorder="1" applyAlignment="1" applyProtection="1">
      <alignment horizontal="center" vertical="center" wrapText="1"/>
    </xf>
    <xf numFmtId="0" fontId="7" fillId="15" borderId="0" xfId="0" applyFont="1" applyFill="1" applyBorder="1">
      <alignment vertical="center"/>
    </xf>
    <xf numFmtId="0" fontId="7" fillId="15" borderId="0" xfId="0" applyFont="1" applyFill="1">
      <alignment vertical="center"/>
    </xf>
    <xf numFmtId="0" fontId="24" fillId="15" borderId="0" xfId="0" applyFont="1" applyFill="1">
      <alignment vertical="center"/>
    </xf>
    <xf numFmtId="0" fontId="24" fillId="15" borderId="0" xfId="0" applyFont="1" applyFill="1" applyAlignment="1">
      <alignment horizontal="center" vertical="center"/>
    </xf>
    <xf numFmtId="0" fontId="24" fillId="3" borderId="1" xfId="0" applyFont="1" applyFill="1" applyBorder="1" applyAlignment="1" applyProtection="1">
      <alignment horizontal="center" vertical="center" shrinkToFit="1"/>
      <protection locked="0"/>
    </xf>
    <xf numFmtId="0" fontId="24" fillId="4" borderId="1" xfId="0" applyFont="1" applyFill="1" applyBorder="1" applyAlignment="1">
      <alignment horizontal="center" vertical="center"/>
    </xf>
    <xf numFmtId="0" fontId="24" fillId="3" borderId="2" xfId="0" applyFont="1" applyFill="1" applyBorder="1" applyAlignment="1" applyProtection="1">
      <alignment horizontal="center" vertical="center" shrinkToFit="1"/>
      <protection locked="0"/>
    </xf>
    <xf numFmtId="0" fontId="37" fillId="0" borderId="5" xfId="0" applyFont="1" applyBorder="1" applyAlignment="1">
      <alignment horizontal="center" vertical="center" wrapText="1"/>
    </xf>
    <xf numFmtId="0" fontId="24" fillId="0" borderId="72" xfId="0" applyFont="1" applyBorder="1" applyAlignment="1">
      <alignment vertical="center" wrapText="1"/>
    </xf>
    <xf numFmtId="0" fontId="37" fillId="0" borderId="71" xfId="0" applyFont="1" applyBorder="1" applyAlignment="1">
      <alignment horizontal="center" vertical="center" wrapText="1"/>
    </xf>
    <xf numFmtId="0" fontId="24" fillId="0" borderId="0" xfId="0" applyFont="1" applyAlignment="1">
      <alignment horizontal="center" vertical="center" shrinkToFit="1"/>
    </xf>
    <xf numFmtId="0" fontId="24" fillId="3" borderId="34" xfId="0" applyFont="1" applyFill="1" applyBorder="1" applyAlignment="1" applyProtection="1">
      <alignment horizontal="center" vertical="center" wrapText="1"/>
      <protection locked="0"/>
    </xf>
    <xf numFmtId="0" fontId="24" fillId="13" borderId="35" xfId="0" applyFont="1" applyFill="1" applyBorder="1" applyAlignment="1" applyProtection="1">
      <alignment horizontal="center" vertical="center" wrapText="1"/>
    </xf>
    <xf numFmtId="0" fontId="24" fillId="4" borderId="34" xfId="0" applyFont="1" applyFill="1" applyBorder="1">
      <alignment vertical="center"/>
    </xf>
    <xf numFmtId="0" fontId="24" fillId="4" borderId="34" xfId="0" applyFont="1" applyFill="1" applyBorder="1" applyAlignment="1">
      <alignment horizontal="center" vertical="center"/>
    </xf>
    <xf numFmtId="0" fontId="24" fillId="4" borderId="34" xfId="0" applyFont="1" applyFill="1" applyBorder="1" applyAlignment="1" applyProtection="1">
      <alignment horizontal="center" vertical="center"/>
    </xf>
    <xf numFmtId="0" fontId="24" fillId="4" borderId="35" xfId="0" applyFont="1" applyFill="1" applyBorder="1" applyAlignment="1" applyProtection="1">
      <alignment horizontal="center" vertical="center"/>
    </xf>
    <xf numFmtId="0" fontId="5" fillId="6" borderId="0" xfId="0" applyFont="1" applyFill="1" applyAlignment="1">
      <alignment horizontal="left" vertical="center"/>
    </xf>
    <xf numFmtId="0" fontId="6" fillId="2" borderId="0" xfId="0" applyFont="1" applyFill="1" applyAlignment="1">
      <alignment horizontal="left" vertical="center"/>
    </xf>
    <xf numFmtId="0" fontId="24" fillId="0" borderId="36" xfId="0" applyFont="1" applyBorder="1" applyAlignment="1">
      <alignment horizontal="center" vertical="center" wrapText="1"/>
    </xf>
    <xf numFmtId="0" fontId="24" fillId="0" borderId="50" xfId="0" applyFont="1" applyBorder="1" applyAlignment="1">
      <alignment horizontal="center" vertical="center" wrapText="1"/>
    </xf>
    <xf numFmtId="0" fontId="24" fillId="3" borderId="1" xfId="0" applyFont="1" applyFill="1" applyBorder="1" applyAlignment="1" applyProtection="1">
      <alignment horizontal="center" vertical="center" shrinkToFit="1"/>
      <protection locked="0"/>
    </xf>
    <xf numFmtId="0" fontId="24" fillId="3" borderId="2" xfId="0" applyFont="1" applyFill="1" applyBorder="1" applyAlignment="1" applyProtection="1">
      <alignment horizontal="center" vertical="center" shrinkToFit="1"/>
      <protection locked="0"/>
    </xf>
    <xf numFmtId="0" fontId="24" fillId="3" borderId="1" xfId="0" applyFont="1" applyFill="1" applyBorder="1" applyAlignment="1" applyProtection="1">
      <alignment horizontal="center" vertical="center"/>
      <protection locked="0"/>
    </xf>
    <xf numFmtId="0" fontId="24" fillId="3" borderId="2" xfId="0" applyFont="1" applyFill="1" applyBorder="1" applyAlignment="1" applyProtection="1">
      <alignment horizontal="center" vertical="center"/>
      <protection locked="0"/>
    </xf>
    <xf numFmtId="0" fontId="24" fillId="0" borderId="61" xfId="0" applyFont="1" applyBorder="1" applyAlignment="1">
      <alignment horizontal="center" vertical="center" wrapText="1"/>
    </xf>
    <xf numFmtId="0" fontId="24" fillId="0" borderId="62" xfId="0" applyFont="1" applyBorder="1" applyAlignment="1">
      <alignment horizontal="center" vertical="center" wrapText="1"/>
    </xf>
    <xf numFmtId="0" fontId="24" fillId="0" borderId="73" xfId="0" applyFont="1" applyBorder="1" applyAlignment="1">
      <alignment horizontal="center" vertical="center" wrapText="1"/>
    </xf>
    <xf numFmtId="0" fontId="24" fillId="3" borderId="34" xfId="0" applyFont="1" applyFill="1" applyBorder="1" applyAlignment="1" applyProtection="1">
      <alignment horizontal="center" vertical="center" shrinkToFit="1"/>
      <protection locked="0"/>
    </xf>
    <xf numFmtId="0" fontId="24" fillId="3" borderId="34" xfId="0" applyFont="1" applyFill="1" applyBorder="1" applyAlignment="1" applyProtection="1">
      <alignment horizontal="center" vertical="center"/>
      <protection locked="0"/>
    </xf>
    <xf numFmtId="0" fontId="24" fillId="0" borderId="33" xfId="0" applyFont="1" applyBorder="1" applyAlignment="1">
      <alignment horizontal="center" vertical="center" wrapText="1"/>
    </xf>
    <xf numFmtId="0" fontId="24" fillId="8" borderId="45" xfId="0" applyFont="1" applyFill="1" applyBorder="1" applyAlignment="1" applyProtection="1">
      <alignment horizontal="center" vertical="center"/>
      <protection locked="0"/>
    </xf>
    <xf numFmtId="0" fontId="24" fillId="8" borderId="58" xfId="0" applyFont="1" applyFill="1" applyBorder="1" applyAlignment="1" applyProtection="1">
      <alignment horizontal="center" vertical="center"/>
      <protection locked="0"/>
    </xf>
    <xf numFmtId="0" fontId="24" fillId="0" borderId="0" xfId="0" applyFont="1" applyAlignment="1">
      <alignment horizontal="center" vertical="center"/>
    </xf>
    <xf numFmtId="0" fontId="12" fillId="0" borderId="62" xfId="0" applyFont="1" applyBorder="1" applyAlignment="1">
      <alignment horizontal="center" vertical="center" wrapText="1"/>
    </xf>
    <xf numFmtId="0" fontId="12" fillId="0" borderId="40" xfId="0" applyFont="1" applyBorder="1" applyAlignment="1">
      <alignment horizontal="center" vertical="center"/>
    </xf>
    <xf numFmtId="0" fontId="35" fillId="0" borderId="67" xfId="0" applyFont="1" applyFill="1" applyBorder="1" applyAlignment="1">
      <alignment horizontal="center" vertical="center"/>
    </xf>
    <xf numFmtId="0" fontId="24" fillId="0" borderId="39" xfId="0" applyFont="1" applyFill="1" applyBorder="1" applyAlignment="1" applyProtection="1">
      <alignment horizontal="center" vertical="center" wrapText="1"/>
    </xf>
    <xf numFmtId="0" fontId="24" fillId="0" borderId="60" xfId="0" applyFont="1" applyFill="1" applyBorder="1" applyAlignment="1" applyProtection="1">
      <alignment horizontal="center" vertical="center" wrapText="1"/>
    </xf>
    <xf numFmtId="0" fontId="24" fillId="0" borderId="39" xfId="0" applyFont="1" applyFill="1" applyBorder="1" applyAlignment="1">
      <alignment horizontal="center" vertical="center" wrapText="1"/>
    </xf>
    <xf numFmtId="0" fontId="24" fillId="0" borderId="60" xfId="0" applyFont="1" applyFill="1" applyBorder="1" applyAlignment="1">
      <alignment horizontal="center" vertical="center"/>
    </xf>
    <xf numFmtId="0" fontId="24" fillId="0" borderId="68" xfId="0" applyFont="1" applyFill="1" applyBorder="1" applyAlignment="1" applyProtection="1">
      <alignment horizontal="center" vertical="center" wrapText="1"/>
    </xf>
    <xf numFmtId="0" fontId="24" fillId="0" borderId="69" xfId="0" applyFont="1" applyFill="1" applyBorder="1" applyAlignment="1" applyProtection="1">
      <alignment horizontal="center" vertical="center"/>
    </xf>
    <xf numFmtId="0" fontId="24" fillId="0" borderId="34" xfId="0" applyFont="1" applyBorder="1" applyAlignment="1">
      <alignment horizontal="center" vertical="center"/>
    </xf>
    <xf numFmtId="0" fontId="24" fillId="0" borderId="35" xfId="0" applyFont="1" applyBorder="1" applyAlignment="1">
      <alignment horizontal="center" vertical="center"/>
    </xf>
    <xf numFmtId="0" fontId="12" fillId="4" borderId="34" xfId="0" applyFont="1" applyFill="1" applyBorder="1" applyAlignment="1">
      <alignment horizontal="center" vertical="center"/>
    </xf>
    <xf numFmtId="0" fontId="12" fillId="4" borderId="1" xfId="0" applyFont="1" applyFill="1" applyBorder="1" applyAlignment="1">
      <alignment horizontal="center" vertical="center"/>
    </xf>
    <xf numFmtId="0" fontId="24" fillId="4" borderId="34" xfId="0" applyFont="1" applyFill="1" applyBorder="1" applyAlignment="1">
      <alignment horizontal="center" vertical="center"/>
    </xf>
    <xf numFmtId="0" fontId="24" fillId="4" borderId="1" xfId="0" applyFont="1" applyFill="1" applyBorder="1" applyAlignment="1">
      <alignment horizontal="center" vertical="center"/>
    </xf>
    <xf numFmtId="0" fontId="24" fillId="0" borderId="33" xfId="0" applyFont="1" applyBorder="1" applyAlignment="1">
      <alignment horizontal="center" vertical="center"/>
    </xf>
    <xf numFmtId="0" fontId="24" fillId="0" borderId="36" xfId="0" applyFont="1" applyBorder="1" applyAlignment="1">
      <alignment horizontal="center" vertical="center"/>
    </xf>
    <xf numFmtId="0" fontId="24" fillId="0" borderId="34" xfId="0" applyFont="1" applyBorder="1" applyAlignment="1">
      <alignment horizontal="center" vertical="center" wrapText="1"/>
    </xf>
    <xf numFmtId="0" fontId="24" fillId="0" borderId="2" xfId="0" applyFont="1" applyBorder="1" applyAlignment="1">
      <alignment horizontal="center" vertical="center"/>
    </xf>
    <xf numFmtId="49" fontId="24" fillId="3" borderId="63" xfId="0" applyNumberFormat="1" applyFont="1" applyFill="1" applyBorder="1" applyAlignment="1" applyProtection="1">
      <alignment horizontal="center" vertical="center"/>
      <protection locked="0"/>
    </xf>
    <xf numFmtId="49" fontId="24" fillId="3" borderId="70" xfId="0" applyNumberFormat="1" applyFont="1" applyFill="1" applyBorder="1" applyAlignment="1" applyProtection="1">
      <alignment horizontal="center" vertical="center"/>
      <protection locked="0"/>
    </xf>
    <xf numFmtId="0" fontId="24" fillId="0" borderId="2" xfId="0" applyFont="1" applyFill="1" applyBorder="1" applyAlignment="1">
      <alignment horizontal="center" vertical="center" wrapText="1"/>
    </xf>
    <xf numFmtId="0" fontId="24" fillId="0" borderId="2" xfId="0" applyFont="1" applyFill="1" applyBorder="1" applyAlignment="1">
      <alignment horizontal="center" vertical="center"/>
    </xf>
    <xf numFmtId="0" fontId="24" fillId="0" borderId="37" xfId="0" applyFont="1" applyFill="1" applyBorder="1" applyAlignment="1">
      <alignment horizontal="center" vertical="center"/>
    </xf>
    <xf numFmtId="49" fontId="24" fillId="3" borderId="44" xfId="0" applyNumberFormat="1" applyFont="1" applyFill="1" applyBorder="1" applyAlignment="1" applyProtection="1">
      <alignment horizontal="left" vertical="center"/>
      <protection locked="0"/>
    </xf>
    <xf numFmtId="49" fontId="24" fillId="3" borderId="64" xfId="0" applyNumberFormat="1" applyFont="1" applyFill="1" applyBorder="1" applyAlignment="1" applyProtection="1">
      <alignment horizontal="left" vertical="center"/>
      <protection locked="0"/>
    </xf>
    <xf numFmtId="49" fontId="24" fillId="3" borderId="70" xfId="0" applyNumberFormat="1" applyFont="1" applyFill="1" applyBorder="1" applyAlignment="1" applyProtection="1">
      <alignment horizontal="left" vertical="center"/>
      <protection locked="0"/>
    </xf>
    <xf numFmtId="49" fontId="24" fillId="3" borderId="2" xfId="0" applyNumberFormat="1" applyFont="1" applyFill="1" applyBorder="1" applyAlignment="1" applyProtection="1">
      <alignment horizontal="left" vertical="center"/>
      <protection locked="0"/>
    </xf>
    <xf numFmtId="49" fontId="24" fillId="3" borderId="37" xfId="0" applyNumberFormat="1" applyFont="1" applyFill="1" applyBorder="1" applyAlignment="1" applyProtection="1">
      <alignment horizontal="left" vertical="center"/>
      <protection locked="0"/>
    </xf>
    <xf numFmtId="0" fontId="24" fillId="8" borderId="31" xfId="0" applyFont="1" applyFill="1" applyBorder="1" applyAlignment="1" applyProtection="1">
      <alignment horizontal="center" vertical="center"/>
      <protection locked="0"/>
    </xf>
    <xf numFmtId="0" fontId="24" fillId="0" borderId="16" xfId="0" applyFont="1" applyFill="1" applyBorder="1" applyAlignment="1">
      <alignment horizontal="center" vertical="center"/>
    </xf>
    <xf numFmtId="0" fontId="24" fillId="0" borderId="59" xfId="0" applyFont="1" applyBorder="1" applyAlignment="1">
      <alignment horizontal="center" vertical="center"/>
    </xf>
    <xf numFmtId="0" fontId="24" fillId="0" borderId="58" xfId="0" applyFont="1" applyBorder="1" applyAlignment="1">
      <alignment horizontal="center" vertical="center"/>
    </xf>
    <xf numFmtId="0" fontId="24" fillId="4" borderId="59" xfId="0" applyFont="1" applyFill="1" applyBorder="1" applyAlignment="1">
      <alignment horizontal="center" vertical="center"/>
    </xf>
    <xf numFmtId="0" fontId="24" fillId="4" borderId="31" xfId="0" applyFont="1" applyFill="1" applyBorder="1" applyAlignment="1">
      <alignment horizontal="center" vertical="center"/>
    </xf>
    <xf numFmtId="0" fontId="24" fillId="3" borderId="63" xfId="0" applyNumberFormat="1" applyFont="1" applyFill="1" applyBorder="1" applyAlignment="1" applyProtection="1">
      <alignment horizontal="center" vertical="center"/>
      <protection locked="0"/>
    </xf>
    <xf numFmtId="0" fontId="24" fillId="3" borderId="64" xfId="0" applyNumberFormat="1" applyFont="1" applyFill="1" applyBorder="1" applyAlignment="1" applyProtection="1">
      <alignment horizontal="center" vertical="center"/>
      <protection locked="0"/>
    </xf>
    <xf numFmtId="0" fontId="24" fillId="0" borderId="41" xfId="0" applyFont="1" applyBorder="1" applyAlignment="1">
      <alignment horizontal="center" vertical="center" wrapText="1"/>
    </xf>
    <xf numFmtId="49" fontId="24" fillId="3" borderId="65" xfId="0" applyNumberFormat="1" applyFont="1" applyFill="1" applyBorder="1" applyAlignment="1" applyProtection="1">
      <alignment horizontal="center" vertical="center"/>
      <protection locked="0"/>
    </xf>
    <xf numFmtId="49" fontId="24" fillId="3" borderId="47" xfId="0" applyNumberFormat="1" applyFont="1" applyFill="1" applyBorder="1" applyAlignment="1" applyProtection="1">
      <alignment horizontal="center" vertical="center"/>
      <protection locked="0"/>
    </xf>
    <xf numFmtId="0" fontId="24" fillId="4" borderId="33" xfId="0" applyFont="1" applyFill="1" applyBorder="1" applyAlignment="1">
      <alignment horizontal="center" vertical="center"/>
    </xf>
    <xf numFmtId="0" fontId="24" fillId="4" borderId="41" xfId="0" applyFont="1" applyFill="1" applyBorder="1" applyAlignment="1">
      <alignment horizontal="center" vertical="center"/>
    </xf>
    <xf numFmtId="0" fontId="24" fillId="3" borderId="45" xfId="0" applyFont="1" applyFill="1" applyBorder="1" applyAlignment="1" applyProtection="1">
      <alignment horizontal="center" vertical="center" shrinkToFit="1"/>
      <protection locked="0"/>
    </xf>
    <xf numFmtId="0" fontId="24" fillId="3" borderId="31" xfId="0" applyFont="1" applyFill="1" applyBorder="1" applyAlignment="1" applyProtection="1">
      <alignment horizontal="center" vertical="center" shrinkToFit="1"/>
      <protection locked="0"/>
    </xf>
    <xf numFmtId="49" fontId="24" fillId="3" borderId="63" xfId="0" applyNumberFormat="1" applyFont="1" applyFill="1" applyBorder="1" applyAlignment="1" applyProtection="1">
      <alignment horizontal="left" vertical="center"/>
      <protection locked="0"/>
    </xf>
    <xf numFmtId="49" fontId="24" fillId="3" borderId="66" xfId="0" applyNumberFormat="1" applyFont="1" applyFill="1" applyBorder="1" applyAlignment="1" applyProtection="1">
      <alignment horizontal="left" vertical="center"/>
      <protection locked="0"/>
    </xf>
    <xf numFmtId="0" fontId="24" fillId="8" borderId="59" xfId="0" applyFont="1" applyFill="1" applyBorder="1" applyAlignment="1" applyProtection="1">
      <alignment horizontal="center" vertical="center"/>
      <protection locked="0"/>
    </xf>
    <xf numFmtId="49" fontId="24" fillId="3" borderId="48" xfId="0" applyNumberFormat="1" applyFont="1" applyFill="1" applyBorder="1" applyAlignment="1" applyProtection="1">
      <alignment horizontal="left" vertical="center"/>
      <protection locked="0"/>
    </xf>
    <xf numFmtId="49" fontId="24" fillId="3" borderId="49" xfId="0" applyNumberFormat="1" applyFont="1" applyFill="1" applyBorder="1" applyAlignment="1" applyProtection="1">
      <alignment horizontal="left" vertical="center"/>
      <protection locked="0"/>
    </xf>
    <xf numFmtId="0" fontId="29" fillId="0" borderId="50" xfId="0" applyFont="1" applyBorder="1" applyAlignment="1">
      <alignment horizontal="center" vertical="center"/>
    </xf>
    <xf numFmtId="0" fontId="29" fillId="0" borderId="48" xfId="0" applyFont="1" applyBorder="1" applyAlignment="1">
      <alignment horizontal="center" vertical="center"/>
    </xf>
    <xf numFmtId="0" fontId="11" fillId="14" borderId="51" xfId="0" applyFont="1" applyFill="1" applyBorder="1" applyAlignment="1">
      <alignment vertical="top" wrapText="1"/>
    </xf>
    <xf numFmtId="0" fontId="11" fillId="14" borderId="8" xfId="0" applyFont="1" applyFill="1" applyBorder="1" applyAlignment="1">
      <alignment vertical="top" wrapText="1"/>
    </xf>
    <xf numFmtId="0" fontId="11" fillId="14" borderId="52" xfId="0" applyFont="1" applyFill="1" applyBorder="1" applyAlignment="1">
      <alignment vertical="top" wrapText="1"/>
    </xf>
    <xf numFmtId="0" fontId="11" fillId="14" borderId="53" xfId="0" applyFont="1" applyFill="1" applyBorder="1" applyAlignment="1">
      <alignment vertical="top" wrapText="1"/>
    </xf>
    <xf numFmtId="0" fontId="11" fillId="14" borderId="0" xfId="0" applyFont="1" applyFill="1" applyBorder="1" applyAlignment="1">
      <alignment vertical="top" wrapText="1"/>
    </xf>
    <xf numFmtId="0" fontId="11" fillId="14" borderId="54" xfId="0" applyFont="1" applyFill="1" applyBorder="1" applyAlignment="1">
      <alignment vertical="top" wrapText="1"/>
    </xf>
    <xf numFmtId="0" fontId="11" fillId="14" borderId="55" xfId="0" applyFont="1" applyFill="1" applyBorder="1" applyAlignment="1">
      <alignment vertical="top" wrapText="1"/>
    </xf>
    <xf numFmtId="0" fontId="11" fillId="14" borderId="56" xfId="0" applyFont="1" applyFill="1" applyBorder="1" applyAlignment="1">
      <alignment vertical="top" wrapText="1"/>
    </xf>
    <xf numFmtId="0" fontId="11" fillId="14" borderId="57" xfId="0" applyFont="1" applyFill="1" applyBorder="1" applyAlignment="1">
      <alignment vertical="top" wrapText="1"/>
    </xf>
    <xf numFmtId="0" fontId="36" fillId="0" borderId="0" xfId="0" applyNumberFormat="1" applyFont="1" applyFill="1" applyAlignment="1">
      <alignment vertical="center" wrapText="1" shrinkToFit="1"/>
    </xf>
  </cellXfs>
  <cellStyles count="2">
    <cellStyle name="標準" xfId="0" builtinId="0"/>
    <cellStyle name="標準 2" xfId="1" xr:uid="{00000000-0005-0000-0000-000001000000}"/>
  </cellStyles>
  <dxfs count="720">
    <dxf>
      <font>
        <condense val="0"/>
        <extend val="0"/>
        <color indexed="9"/>
      </font>
      <fill>
        <patternFill>
          <bgColor indexed="10"/>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condense val="0"/>
        <extend val="0"/>
        <color indexed="9"/>
      </font>
      <fill>
        <patternFill>
          <bgColor indexed="10"/>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condense val="0"/>
        <extend val="0"/>
        <color indexed="9"/>
      </font>
      <fill>
        <patternFill>
          <bgColor indexed="10"/>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condense val="0"/>
        <extend val="0"/>
        <color indexed="9"/>
      </font>
      <fill>
        <patternFill>
          <bgColor indexed="10"/>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condense val="0"/>
        <extend val="0"/>
        <color indexed="9"/>
      </font>
      <fill>
        <patternFill>
          <bgColor indexed="10"/>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condense val="0"/>
        <extend val="0"/>
        <color indexed="9"/>
      </font>
      <fill>
        <patternFill>
          <bgColor indexed="10"/>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condense val="0"/>
        <extend val="0"/>
        <color indexed="9"/>
      </font>
      <fill>
        <patternFill>
          <bgColor indexed="10"/>
        </patternFill>
      </fill>
    </dxf>
    <dxf>
      <fill>
        <patternFill>
          <bgColor rgb="FFCCFFFF"/>
        </patternFill>
      </fill>
    </dxf>
    <dxf>
      <fill>
        <patternFill>
          <bgColor rgb="FFCCFFFF"/>
        </patternFill>
      </fill>
    </dxf>
    <dxf>
      <fill>
        <patternFill>
          <bgColor rgb="FFCCFFFF"/>
        </patternFill>
      </fill>
    </dxf>
    <dxf>
      <fill>
        <patternFill>
          <bgColor rgb="FFFFCCFF"/>
        </patternFill>
      </fill>
    </dxf>
    <dxf>
      <fill>
        <patternFill>
          <bgColor rgb="FFFFCCFF"/>
        </patternFill>
      </fill>
    </dxf>
    <dxf>
      <fill>
        <patternFill>
          <bgColor rgb="FFFFCCFF"/>
        </patternFill>
      </fill>
    </dxf>
    <dxf>
      <fill>
        <patternFill>
          <bgColor rgb="FFCCFFFF"/>
        </patternFill>
      </fill>
    </dxf>
    <dxf>
      <fill>
        <patternFill>
          <bgColor rgb="FFCCFFFF"/>
        </patternFill>
      </fill>
    </dxf>
    <dxf>
      <fill>
        <patternFill>
          <bgColor rgb="FFCCFFFF"/>
        </patternFill>
      </fill>
    </dxf>
    <dxf>
      <fill>
        <patternFill>
          <bgColor rgb="FFFFCCFF"/>
        </patternFill>
      </fill>
    </dxf>
    <dxf>
      <fill>
        <patternFill>
          <bgColor rgb="FFFFCCFF"/>
        </patternFill>
      </fill>
    </dxf>
    <dxf>
      <fill>
        <patternFill>
          <bgColor rgb="FFFFCCFF"/>
        </patternFill>
      </fill>
    </dxf>
    <dxf>
      <fill>
        <patternFill>
          <bgColor rgb="FFCCFFFF"/>
        </patternFill>
      </fill>
    </dxf>
    <dxf>
      <fill>
        <patternFill>
          <bgColor rgb="FFCCFFFF"/>
        </patternFill>
      </fill>
    </dxf>
    <dxf>
      <fill>
        <patternFill>
          <bgColor rgb="FFCCFFFF"/>
        </patternFill>
      </fill>
    </dxf>
    <dxf>
      <fill>
        <patternFill>
          <bgColor rgb="FFFFCCFF"/>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CCFFFF"/>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CC0000"/>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CC0000"/>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CC0000"/>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CCFFFF"/>
        </patternFill>
      </fill>
    </dxf>
    <dxf>
      <fill>
        <patternFill>
          <bgColor rgb="FFCC0000"/>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CCFFFF"/>
        </patternFill>
      </fill>
    </dxf>
    <dxf>
      <fill>
        <patternFill>
          <bgColor rgb="FFFFCCFF"/>
        </patternFill>
      </fill>
    </dxf>
    <dxf>
      <fill>
        <patternFill>
          <bgColor rgb="FFCC0000"/>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CC0000"/>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CC0000"/>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0000"/>
        </patternFill>
      </fill>
    </dxf>
    <dxf>
      <fill>
        <patternFill>
          <bgColor rgb="FFCC0000"/>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0000"/>
        </patternFill>
      </fill>
    </dxf>
    <dxf>
      <fill>
        <patternFill>
          <bgColor rgb="FFCCFFFF"/>
        </patternFill>
      </fill>
    </dxf>
    <dxf>
      <fill>
        <patternFill>
          <bgColor rgb="FFCC0000"/>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CC0000"/>
        </patternFill>
      </fill>
    </dxf>
    <dxf>
      <fill>
        <patternFill>
          <bgColor rgb="FFCCFFFF"/>
        </patternFill>
      </fill>
    </dxf>
    <dxf>
      <fill>
        <patternFill>
          <bgColor rgb="FFCC0000"/>
        </patternFill>
      </fill>
    </dxf>
    <dxf>
      <fill>
        <patternFill>
          <bgColor rgb="FFCCFFFF"/>
        </patternFill>
      </fill>
    </dxf>
    <dxf>
      <fill>
        <patternFill>
          <bgColor rgb="FFCC0000"/>
        </patternFill>
      </fill>
    </dxf>
    <dxf>
      <fill>
        <patternFill>
          <bgColor rgb="FFCCFFFF"/>
        </patternFill>
      </fill>
    </dxf>
    <dxf>
      <fill>
        <patternFill>
          <bgColor rgb="FFCC0000"/>
        </patternFill>
      </fill>
    </dxf>
    <dxf>
      <fill>
        <patternFill>
          <bgColor rgb="FFFFCCFF"/>
        </patternFill>
      </fill>
    </dxf>
    <dxf>
      <fill>
        <patternFill>
          <bgColor rgb="FFCC0000"/>
        </patternFill>
      </fill>
    </dxf>
    <dxf>
      <fill>
        <patternFill>
          <bgColor rgb="FFFFCCFF"/>
        </patternFill>
      </fill>
    </dxf>
    <dxf>
      <fill>
        <patternFill>
          <bgColor rgb="FFCC0000"/>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CC0000"/>
        </patternFill>
      </fill>
    </dxf>
    <dxf>
      <fill>
        <patternFill>
          <bgColor rgb="FFCCFFFF"/>
        </patternFill>
      </fill>
    </dxf>
    <dxf>
      <fill>
        <patternFill>
          <bgColor rgb="FFCC0000"/>
        </patternFill>
      </fill>
    </dxf>
    <dxf>
      <fill>
        <patternFill>
          <bgColor rgb="FFCCFFFF"/>
        </patternFill>
      </fill>
    </dxf>
    <dxf>
      <fill>
        <patternFill>
          <bgColor rgb="FFCC0000"/>
        </patternFill>
      </fill>
    </dxf>
    <dxf>
      <fill>
        <patternFill>
          <bgColor rgb="FFCCFFFF"/>
        </patternFill>
      </fill>
    </dxf>
    <dxf>
      <fill>
        <patternFill>
          <bgColor rgb="FFCC0000"/>
        </patternFill>
      </fill>
    </dxf>
    <dxf>
      <fill>
        <patternFill>
          <bgColor rgb="FFFFCCFF"/>
        </patternFill>
      </fill>
    </dxf>
    <dxf>
      <fill>
        <patternFill>
          <bgColor rgb="FFCC0000"/>
        </patternFill>
      </fill>
    </dxf>
    <dxf>
      <fill>
        <patternFill>
          <bgColor rgb="FFFFCCFF"/>
        </patternFill>
      </fill>
    </dxf>
    <dxf>
      <fill>
        <patternFill>
          <bgColor rgb="FFCC0000"/>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CC0000"/>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ill>
        <patternFill>
          <bgColor rgb="FFCCFFFF"/>
        </patternFill>
      </fill>
    </dxf>
    <dxf>
      <fill>
        <patternFill>
          <bgColor rgb="FFFFCCFF"/>
        </patternFill>
      </fill>
    </dxf>
    <dxf>
      <fill>
        <patternFill>
          <bgColor rgb="FFCC0000"/>
        </patternFill>
      </fill>
    </dxf>
    <dxf>
      <fill>
        <patternFill>
          <bgColor rgb="FFCCFFFF"/>
        </patternFill>
      </fill>
    </dxf>
    <dxf>
      <fill>
        <patternFill>
          <bgColor rgb="FFFFCCFF"/>
        </patternFill>
      </fill>
    </dxf>
    <dxf>
      <fill>
        <patternFill>
          <bgColor rgb="FFCC0000"/>
        </patternFill>
      </fill>
    </dxf>
    <dxf>
      <fill>
        <patternFill>
          <bgColor rgb="FFCCFFFF"/>
        </patternFill>
      </fill>
    </dxf>
    <dxf>
      <fill>
        <patternFill>
          <bgColor rgb="FFFFCCFF"/>
        </patternFill>
      </fill>
    </dxf>
    <dxf>
      <fill>
        <patternFill>
          <bgColor rgb="FFCC0000"/>
        </patternFill>
      </fill>
    </dxf>
    <dxf>
      <fill>
        <patternFill>
          <bgColor rgb="FFCCFFFF"/>
        </patternFill>
      </fill>
    </dxf>
    <dxf>
      <fill>
        <patternFill>
          <bgColor rgb="FFCC0000"/>
        </patternFill>
      </fill>
    </dxf>
    <dxf>
      <fill>
        <patternFill>
          <bgColor rgb="FFCCFFFF"/>
        </patternFill>
      </fill>
    </dxf>
    <dxf>
      <fill>
        <patternFill>
          <bgColor rgb="FFCC0000"/>
        </patternFill>
      </fill>
    </dxf>
    <dxf>
      <fill>
        <patternFill>
          <bgColor rgb="FFCCFFFF"/>
        </patternFill>
      </fill>
    </dxf>
    <dxf>
      <fill>
        <patternFill>
          <bgColor rgb="FFCC0000"/>
        </patternFill>
      </fill>
    </dxf>
    <dxf>
      <fill>
        <patternFill>
          <bgColor rgb="FFFFCCFF"/>
        </patternFill>
      </fill>
    </dxf>
    <dxf>
      <fill>
        <patternFill>
          <bgColor rgb="FFCC0000"/>
        </patternFill>
      </fill>
    </dxf>
    <dxf>
      <fill>
        <patternFill>
          <bgColor rgb="FFFFCCFF"/>
        </patternFill>
      </fill>
    </dxf>
    <dxf>
      <fill>
        <patternFill>
          <bgColor rgb="FFCC0000"/>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FFFF"/>
        </patternFill>
      </fill>
    </dxf>
    <dxf>
      <fill>
        <patternFill>
          <bgColor rgb="FFFFCCFF"/>
        </patternFill>
      </fill>
    </dxf>
    <dxf>
      <fill>
        <patternFill>
          <bgColor rgb="FFCC0000"/>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indexed="41"/>
        </patternFill>
      </fill>
    </dxf>
    <dxf>
      <fill>
        <patternFill>
          <bgColor rgb="FFFFCCFF"/>
        </patternFill>
      </fill>
    </dxf>
    <dxf>
      <fill>
        <patternFill>
          <bgColor rgb="FFFFFF00"/>
        </patternFill>
      </fill>
    </dxf>
    <dxf>
      <fill>
        <patternFill>
          <bgColor rgb="FFFFCCFF"/>
        </patternFill>
      </fill>
    </dxf>
    <dxf>
      <fill>
        <patternFill>
          <bgColor rgb="FFCCFFFF"/>
        </patternFill>
      </fill>
    </dxf>
    <dxf>
      <fill>
        <patternFill>
          <bgColor rgb="FFFFFF00"/>
        </patternFill>
      </fill>
    </dxf>
    <dxf>
      <font>
        <b/>
        <i val="0"/>
        <color rgb="FFFF0000"/>
      </font>
      <fill>
        <patternFill patternType="none">
          <bgColor indexed="65"/>
        </patternFill>
      </fill>
    </dxf>
    <dxf>
      <fill>
        <patternFill>
          <bgColor indexed="41"/>
        </patternFill>
      </fill>
    </dxf>
    <dxf>
      <fill>
        <patternFill>
          <bgColor rgb="FFFFCCFF"/>
        </patternFill>
      </fill>
    </dxf>
    <dxf>
      <fill>
        <patternFill>
          <bgColor rgb="FFFFFF00"/>
        </patternFill>
      </fill>
    </dxf>
    <dxf>
      <font>
        <b/>
        <i val="0"/>
        <color rgb="FFFF0000"/>
      </font>
      <fill>
        <patternFill patternType="none">
          <bgColor indexed="65"/>
        </patternFill>
      </fill>
    </dxf>
    <dxf>
      <fill>
        <patternFill>
          <bgColor indexed="10"/>
        </patternFill>
      </fill>
    </dxf>
    <dxf>
      <fill>
        <patternFill>
          <bgColor rgb="FFFFCCFF"/>
        </patternFill>
      </fill>
    </dxf>
    <dxf>
      <fill>
        <patternFill>
          <bgColor rgb="FFCCFFFF"/>
        </patternFill>
      </fill>
    </dxf>
    <dxf>
      <fill>
        <patternFill>
          <bgColor rgb="FFFFFF00"/>
        </patternFill>
      </fill>
    </dxf>
    <dxf>
      <font>
        <condense val="0"/>
        <extend val="0"/>
        <color indexed="9"/>
      </font>
      <fill>
        <patternFill>
          <bgColor indexed="10"/>
        </patternFill>
      </fill>
    </dxf>
    <dxf>
      <fill>
        <patternFill>
          <bgColor rgb="FFCCFFFF"/>
        </patternFill>
      </fill>
    </dxf>
    <dxf>
      <fill>
        <patternFill>
          <bgColor rgb="FFFFCCFF"/>
        </patternFill>
      </fill>
    </dxf>
    <dxf>
      <fill>
        <patternFill>
          <bgColor rgb="FFFFCCFF"/>
        </patternFill>
      </fill>
    </dxf>
    <dxf>
      <fill>
        <patternFill>
          <bgColor rgb="FFCCFFFF"/>
        </patternFill>
      </fill>
    </dxf>
    <dxf>
      <fill>
        <patternFill>
          <bgColor indexed="41"/>
        </patternFill>
      </fill>
    </dxf>
    <dxf>
      <fill>
        <patternFill>
          <bgColor rgb="FFFFCCFF"/>
        </patternFill>
      </fill>
    </dxf>
    <dxf>
      <fill>
        <patternFill>
          <bgColor indexed="10"/>
        </patternFill>
      </fill>
    </dxf>
    <dxf>
      <fill>
        <patternFill>
          <bgColor rgb="FFFFCCFF"/>
        </patternFill>
      </fill>
    </dxf>
    <dxf>
      <fill>
        <patternFill>
          <bgColor rgb="FFCCFFFF"/>
        </patternFill>
      </fill>
    </dxf>
    <dxf>
      <fill>
        <patternFill>
          <bgColor indexed="41"/>
        </patternFill>
      </fill>
    </dxf>
    <dxf>
      <fill>
        <patternFill>
          <bgColor rgb="FFFFCCFF"/>
        </patternFill>
      </fill>
    </dxf>
    <dxf>
      <fill>
        <patternFill>
          <bgColor indexed="10"/>
        </patternFill>
      </fill>
    </dxf>
    <dxf>
      <fill>
        <patternFill>
          <bgColor rgb="FFFFCCFF"/>
        </patternFill>
      </fill>
    </dxf>
    <dxf>
      <fill>
        <patternFill>
          <bgColor rgb="FFCCFFFF"/>
        </patternFill>
      </fill>
    </dxf>
    <dxf>
      <fill>
        <patternFill>
          <bgColor indexed="41"/>
        </patternFill>
      </fill>
    </dxf>
    <dxf>
      <fill>
        <patternFill>
          <bgColor rgb="FFFFCCFF"/>
        </patternFill>
      </fill>
    </dxf>
    <dxf>
      <fill>
        <patternFill>
          <bgColor indexed="10"/>
        </patternFill>
      </fill>
    </dxf>
    <dxf>
      <fill>
        <patternFill>
          <bgColor rgb="FFFFCCFF"/>
        </patternFill>
      </fill>
    </dxf>
    <dxf>
      <fill>
        <patternFill>
          <bgColor rgb="FFCCFFFF"/>
        </patternFill>
      </fill>
    </dxf>
    <dxf>
      <fill>
        <patternFill>
          <bgColor indexed="41"/>
        </patternFill>
      </fill>
    </dxf>
    <dxf>
      <fill>
        <patternFill>
          <bgColor rgb="FFFFCCFF"/>
        </patternFill>
      </fill>
    </dxf>
    <dxf>
      <fill>
        <patternFill>
          <bgColor indexed="10"/>
        </patternFill>
      </fill>
    </dxf>
    <dxf>
      <fill>
        <patternFill>
          <bgColor rgb="FFFFCCFF"/>
        </patternFill>
      </fill>
    </dxf>
    <dxf>
      <fill>
        <patternFill>
          <bgColor rgb="FFCCFFFF"/>
        </patternFill>
      </fill>
    </dxf>
    <dxf>
      <fill>
        <patternFill>
          <bgColor indexed="41"/>
        </patternFill>
      </fill>
    </dxf>
    <dxf>
      <fill>
        <patternFill>
          <bgColor rgb="FFFFCCFF"/>
        </patternFill>
      </fill>
    </dxf>
    <dxf>
      <fill>
        <patternFill>
          <bgColor indexed="10"/>
        </patternFill>
      </fill>
    </dxf>
    <dxf>
      <fill>
        <patternFill>
          <bgColor rgb="FFFFCCFF"/>
        </patternFill>
      </fill>
    </dxf>
    <dxf>
      <fill>
        <patternFill>
          <bgColor rgb="FFCCFFFF"/>
        </patternFill>
      </fill>
    </dxf>
    <dxf>
      <fill>
        <patternFill>
          <bgColor indexed="41"/>
        </patternFill>
      </fill>
    </dxf>
    <dxf>
      <fill>
        <patternFill>
          <bgColor rgb="FFFFCCFF"/>
        </patternFill>
      </fill>
    </dxf>
    <dxf>
      <fill>
        <patternFill>
          <bgColor indexed="10"/>
        </patternFill>
      </fill>
    </dxf>
    <dxf>
      <fill>
        <patternFill>
          <bgColor indexed="41"/>
        </patternFill>
      </fill>
    </dxf>
    <dxf>
      <fill>
        <patternFill>
          <bgColor rgb="FFFFCCFF"/>
        </patternFill>
      </fill>
    </dxf>
    <dxf>
      <fill>
        <patternFill>
          <bgColor indexed="10"/>
        </patternFill>
      </fill>
    </dxf>
    <dxf>
      <fill>
        <patternFill>
          <bgColor rgb="FFFFCCFF"/>
        </patternFill>
      </fill>
    </dxf>
    <dxf>
      <fill>
        <patternFill>
          <bgColor rgb="FFCCFFFF"/>
        </patternFill>
      </fill>
    </dxf>
    <dxf>
      <fill>
        <patternFill>
          <bgColor indexed="41"/>
        </patternFill>
      </fill>
    </dxf>
    <dxf>
      <fill>
        <patternFill>
          <bgColor rgb="FFFFCCFF"/>
        </patternFill>
      </fill>
    </dxf>
    <dxf>
      <fill>
        <patternFill>
          <bgColor indexed="10"/>
        </patternFill>
      </fill>
    </dxf>
    <dxf>
      <fill>
        <patternFill>
          <bgColor rgb="FFFFCCFF"/>
        </patternFill>
      </fill>
    </dxf>
    <dxf>
      <fill>
        <patternFill>
          <bgColor rgb="FFCCFFFF"/>
        </patternFill>
      </fill>
    </dxf>
    <dxf>
      <fill>
        <patternFill>
          <bgColor indexed="41"/>
        </patternFill>
      </fill>
    </dxf>
    <dxf>
      <fill>
        <patternFill>
          <bgColor rgb="FFFFCCFF"/>
        </patternFill>
      </fill>
    </dxf>
    <dxf>
      <fill>
        <patternFill>
          <bgColor indexed="10"/>
        </patternFill>
      </fill>
    </dxf>
    <dxf>
      <fill>
        <patternFill>
          <bgColor rgb="FFFFCCFF"/>
        </patternFill>
      </fill>
    </dxf>
    <dxf>
      <fill>
        <patternFill>
          <bgColor rgb="FFCCFFFF"/>
        </patternFill>
      </fill>
    </dxf>
    <dxf>
      <font>
        <color theme="0"/>
      </font>
      <fill>
        <patternFill>
          <bgColor rgb="FFCC0000"/>
        </patternFill>
      </fill>
    </dxf>
    <dxf>
      <fill>
        <patternFill>
          <bgColor indexed="41"/>
        </patternFill>
      </fill>
    </dxf>
    <dxf>
      <fill>
        <patternFill>
          <bgColor rgb="FFFFCCFF"/>
        </patternFill>
      </fill>
    </dxf>
    <dxf>
      <fill>
        <patternFill>
          <bgColor indexed="10"/>
        </patternFill>
      </fill>
    </dxf>
    <dxf>
      <fill>
        <patternFill>
          <bgColor rgb="FFFFCCFF"/>
        </patternFill>
      </fill>
    </dxf>
    <dxf>
      <fill>
        <patternFill>
          <bgColor rgb="FFCCFFFF"/>
        </patternFill>
      </fill>
    </dxf>
    <dxf>
      <fill>
        <patternFill>
          <bgColor rgb="FFFF0000"/>
        </patternFill>
      </fill>
    </dxf>
    <dxf>
      <fill>
        <patternFill>
          <bgColor rgb="FFCCFFFF"/>
        </patternFill>
      </fill>
    </dxf>
    <dxf>
      <fill>
        <patternFill>
          <bgColor rgb="FFFFCCFF"/>
        </patternFill>
      </fill>
    </dxf>
    <dxf>
      <fill>
        <patternFill>
          <bgColor indexed="41"/>
        </patternFill>
      </fill>
    </dxf>
    <dxf>
      <fill>
        <patternFill>
          <bgColor rgb="FFFFCCFF"/>
        </patternFill>
      </fill>
    </dxf>
    <dxf>
      <fill>
        <patternFill>
          <bgColor indexed="10"/>
        </patternFill>
      </fill>
    </dxf>
    <dxf>
      <fill>
        <patternFill>
          <bgColor rgb="FFCC0000"/>
        </patternFill>
      </fill>
    </dxf>
    <dxf>
      <font>
        <color theme="0"/>
      </font>
      <fill>
        <patternFill>
          <bgColor rgb="FFCC0000"/>
        </patternFill>
      </fill>
    </dxf>
    <dxf>
      <fill>
        <patternFill>
          <bgColor rgb="FFCCFFFF"/>
        </patternFill>
      </fill>
    </dxf>
    <dxf>
      <fill>
        <patternFill>
          <bgColor rgb="FFFFCCFF"/>
        </patternFill>
      </fill>
    </dxf>
    <dxf>
      <fill>
        <patternFill>
          <bgColor indexed="41"/>
        </patternFill>
      </fill>
    </dxf>
    <dxf>
      <fill>
        <patternFill>
          <bgColor rgb="FFFFCCFF"/>
        </patternFill>
      </fill>
    </dxf>
    <dxf>
      <fill>
        <patternFill>
          <bgColor indexed="10"/>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indexed="41"/>
        </patternFill>
      </fill>
    </dxf>
    <dxf>
      <fill>
        <patternFill>
          <bgColor rgb="FFFFCCFF"/>
        </patternFill>
      </fill>
    </dxf>
    <dxf>
      <fill>
        <patternFill>
          <bgColor indexed="10"/>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F85"/>
  <sheetViews>
    <sheetView showGridLines="0" tabSelected="1" zoomScale="120" zoomScaleNormal="120" workbookViewId="0">
      <selection activeCell="D88" sqref="D88"/>
    </sheetView>
  </sheetViews>
  <sheetFormatPr defaultColWidth="9" defaultRowHeight="15" x14ac:dyDescent="0.25"/>
  <cols>
    <col min="1" max="1" width="3.86328125" style="1" customWidth="1"/>
    <col min="2" max="3" width="4.3984375" style="1" customWidth="1"/>
    <col min="4" max="4" width="97.73046875" style="1" customWidth="1"/>
    <col min="5" max="6" width="4.3984375" style="1" customWidth="1"/>
    <col min="7" max="7" width="3" style="3" customWidth="1"/>
    <col min="8" max="16384" width="9" style="3"/>
  </cols>
  <sheetData>
    <row r="1" spans="1:6" ht="22.15" x14ac:dyDescent="0.25">
      <c r="B1" s="173" t="s">
        <v>79</v>
      </c>
      <c r="C1" s="173"/>
      <c r="D1" s="173"/>
      <c r="E1" s="173"/>
      <c r="F1" s="2"/>
    </row>
    <row r="2" spans="1:6" s="7" customFormat="1" ht="24.4" x14ac:dyDescent="0.25">
      <c r="A2" s="4"/>
      <c r="B2" s="5"/>
      <c r="C2" s="5"/>
      <c r="D2" s="6" t="s">
        <v>80</v>
      </c>
      <c r="E2" s="5"/>
      <c r="F2" s="5"/>
    </row>
    <row r="3" spans="1:6" s="7" customFormat="1" ht="24.4" x14ac:dyDescent="0.25">
      <c r="A3" s="4"/>
      <c r="B3" s="5"/>
      <c r="C3" s="5"/>
      <c r="D3" s="6" t="s">
        <v>81</v>
      </c>
      <c r="E3" s="5"/>
      <c r="F3" s="5"/>
    </row>
    <row r="4" spans="1:6" s="7" customFormat="1" ht="24.4" x14ac:dyDescent="0.25">
      <c r="A4" s="4"/>
      <c r="B4" s="5"/>
      <c r="C4" s="5"/>
      <c r="D4" s="6" t="s">
        <v>194</v>
      </c>
      <c r="E4" s="5"/>
      <c r="F4" s="5"/>
    </row>
    <row r="5" spans="1:6" x14ac:dyDescent="0.25">
      <c r="C5" s="172" t="s">
        <v>163</v>
      </c>
      <c r="D5" s="172"/>
      <c r="E5" s="172"/>
      <c r="F5" s="8"/>
    </row>
    <row r="6" spans="1:6" x14ac:dyDescent="0.25">
      <c r="D6" s="1" t="s">
        <v>162</v>
      </c>
    </row>
    <row r="7" spans="1:6" x14ac:dyDescent="0.25">
      <c r="C7" s="172" t="s">
        <v>82</v>
      </c>
      <c r="D7" s="172"/>
      <c r="E7" s="172"/>
      <c r="F7" s="8"/>
    </row>
    <row r="8" spans="1:6" s="7" customFormat="1" x14ac:dyDescent="0.25">
      <c r="A8" s="4"/>
      <c r="B8" s="4"/>
      <c r="C8" s="5"/>
      <c r="D8" s="9" t="s">
        <v>83</v>
      </c>
      <c r="E8" s="5"/>
      <c r="F8" s="8"/>
    </row>
    <row r="9" spans="1:6" x14ac:dyDescent="0.25">
      <c r="D9" s="1" t="s">
        <v>84</v>
      </c>
    </row>
    <row r="10" spans="1:6" x14ac:dyDescent="0.25">
      <c r="D10" s="10" t="s">
        <v>85</v>
      </c>
    </row>
    <row r="11" spans="1:6" s="11" customFormat="1" x14ac:dyDescent="0.25">
      <c r="D11" s="11" t="s">
        <v>86</v>
      </c>
    </row>
    <row r="12" spans="1:6" x14ac:dyDescent="0.25">
      <c r="D12" s="1" t="s">
        <v>87</v>
      </c>
    </row>
    <row r="13" spans="1:6" s="11" customFormat="1" x14ac:dyDescent="0.25"/>
    <row r="14" spans="1:6" s="11" customFormat="1" x14ac:dyDescent="0.25">
      <c r="C14" s="12" t="s">
        <v>88</v>
      </c>
    </row>
    <row r="15" spans="1:6" x14ac:dyDescent="0.25">
      <c r="D15" s="13" t="s">
        <v>195</v>
      </c>
    </row>
    <row r="16" spans="1:6" x14ac:dyDescent="0.25">
      <c r="D16" s="13" t="s">
        <v>89</v>
      </c>
    </row>
    <row r="17" spans="3:4" x14ac:dyDescent="0.25">
      <c r="D17" s="13" t="s">
        <v>196</v>
      </c>
    </row>
    <row r="18" spans="3:4" s="11" customFormat="1" x14ac:dyDescent="0.25">
      <c r="C18" s="12" t="s">
        <v>90</v>
      </c>
    </row>
    <row r="19" spans="3:4" x14ac:dyDescent="0.25">
      <c r="D19" s="13" t="s">
        <v>184</v>
      </c>
    </row>
    <row r="20" spans="3:4" x14ac:dyDescent="0.25">
      <c r="D20" s="13" t="s">
        <v>157</v>
      </c>
    </row>
    <row r="21" spans="3:4" x14ac:dyDescent="0.25">
      <c r="D21" s="13" t="s">
        <v>172</v>
      </c>
    </row>
    <row r="22" spans="3:4" x14ac:dyDescent="0.25">
      <c r="D22" s="13" t="s">
        <v>91</v>
      </c>
    </row>
    <row r="23" spans="3:4" x14ac:dyDescent="0.25">
      <c r="D23" s="11" t="s">
        <v>92</v>
      </c>
    </row>
    <row r="24" spans="3:4" x14ac:dyDescent="0.25">
      <c r="D24" s="10" t="s">
        <v>185</v>
      </c>
    </row>
    <row r="25" spans="3:4" x14ac:dyDescent="0.25">
      <c r="D25" s="13" t="s">
        <v>93</v>
      </c>
    </row>
    <row r="26" spans="3:4" x14ac:dyDescent="0.25">
      <c r="D26" s="11" t="s">
        <v>176</v>
      </c>
    </row>
    <row r="27" spans="3:4" x14ac:dyDescent="0.25">
      <c r="D27" s="13" t="s">
        <v>110</v>
      </c>
    </row>
    <row r="28" spans="3:4" x14ac:dyDescent="0.25">
      <c r="D28" s="11" t="s">
        <v>177</v>
      </c>
    </row>
    <row r="29" spans="3:4" x14ac:dyDescent="0.25">
      <c r="D29" s="11" t="s">
        <v>178</v>
      </c>
    </row>
    <row r="30" spans="3:4" s="11" customFormat="1" x14ac:dyDescent="0.25">
      <c r="D30" s="11" t="s">
        <v>94</v>
      </c>
    </row>
    <row r="31" spans="3:4" x14ac:dyDescent="0.25">
      <c r="D31" s="13" t="s">
        <v>111</v>
      </c>
    </row>
    <row r="32" spans="3:4" x14ac:dyDescent="0.25">
      <c r="D32" s="13" t="s">
        <v>110</v>
      </c>
    </row>
    <row r="33" spans="3:4" x14ac:dyDescent="0.25">
      <c r="D33" s="13" t="s">
        <v>95</v>
      </c>
    </row>
    <row r="34" spans="3:4" s="11" customFormat="1" x14ac:dyDescent="0.25">
      <c r="D34" s="11" t="s">
        <v>186</v>
      </c>
    </row>
    <row r="35" spans="3:4" x14ac:dyDescent="0.25">
      <c r="D35" s="13" t="s">
        <v>187</v>
      </c>
    </row>
    <row r="36" spans="3:4" x14ac:dyDescent="0.25">
      <c r="D36" s="13" t="s">
        <v>96</v>
      </c>
    </row>
    <row r="37" spans="3:4" s="11" customFormat="1" x14ac:dyDescent="0.25">
      <c r="D37" s="11" t="s">
        <v>167</v>
      </c>
    </row>
    <row r="38" spans="3:4" s="11" customFormat="1" x14ac:dyDescent="0.25">
      <c r="D38" s="11" t="s">
        <v>97</v>
      </c>
    </row>
    <row r="39" spans="3:4" s="11" customFormat="1" x14ac:dyDescent="0.25">
      <c r="D39" s="11" t="s">
        <v>98</v>
      </c>
    </row>
    <row r="40" spans="3:4" s="11" customFormat="1" x14ac:dyDescent="0.25">
      <c r="D40" s="11" t="s">
        <v>99</v>
      </c>
    </row>
    <row r="41" spans="3:4" x14ac:dyDescent="0.25">
      <c r="D41" s="11" t="s">
        <v>112</v>
      </c>
    </row>
    <row r="42" spans="3:4" x14ac:dyDescent="0.25">
      <c r="D42" s="11"/>
    </row>
    <row r="43" spans="3:4" s="11" customFormat="1" x14ac:dyDescent="0.25">
      <c r="C43" s="12" t="s">
        <v>100</v>
      </c>
    </row>
    <row r="44" spans="3:4" s="11" customFormat="1" x14ac:dyDescent="0.25">
      <c r="D44" s="11" t="s">
        <v>189</v>
      </c>
    </row>
    <row r="45" spans="3:4" s="11" customFormat="1" x14ac:dyDescent="0.25">
      <c r="D45" s="11" t="s">
        <v>188</v>
      </c>
    </row>
    <row r="46" spans="3:4" s="11" customFormat="1" x14ac:dyDescent="0.25">
      <c r="D46" s="11" t="s">
        <v>101</v>
      </c>
    </row>
    <row r="47" spans="3:4" s="11" customFormat="1" x14ac:dyDescent="0.25">
      <c r="D47" s="11" t="s">
        <v>191</v>
      </c>
    </row>
    <row r="48" spans="3:4" s="11" customFormat="1" x14ac:dyDescent="0.25">
      <c r="D48" s="11" t="s">
        <v>168</v>
      </c>
    </row>
    <row r="49" spans="3:4" s="11" customFormat="1" x14ac:dyDescent="0.25">
      <c r="D49" s="11" t="s">
        <v>102</v>
      </c>
    </row>
    <row r="50" spans="3:4" x14ac:dyDescent="0.25">
      <c r="D50" s="11" t="s">
        <v>176</v>
      </c>
    </row>
    <row r="51" spans="3:4" x14ac:dyDescent="0.25">
      <c r="D51" s="13" t="s">
        <v>110</v>
      </c>
    </row>
    <row r="52" spans="3:4" x14ac:dyDescent="0.25">
      <c r="D52" s="11" t="s">
        <v>177</v>
      </c>
    </row>
    <row r="53" spans="3:4" s="11" customFormat="1" x14ac:dyDescent="0.25">
      <c r="D53" s="11" t="s">
        <v>190</v>
      </c>
    </row>
    <row r="54" spans="3:4" x14ac:dyDescent="0.25">
      <c r="D54" s="13" t="s">
        <v>103</v>
      </c>
    </row>
    <row r="55" spans="3:4" x14ac:dyDescent="0.25">
      <c r="D55" s="13" t="s">
        <v>104</v>
      </c>
    </row>
    <row r="56" spans="3:4" x14ac:dyDescent="0.25">
      <c r="D56" s="13" t="s">
        <v>111</v>
      </c>
    </row>
    <row r="57" spans="3:4" x14ac:dyDescent="0.25">
      <c r="D57" s="13" t="s">
        <v>110</v>
      </c>
    </row>
    <row r="58" spans="3:4" x14ac:dyDescent="0.25">
      <c r="D58" s="13" t="s">
        <v>145</v>
      </c>
    </row>
    <row r="59" spans="3:4" x14ac:dyDescent="0.25">
      <c r="D59" s="13" t="s">
        <v>146</v>
      </c>
    </row>
    <row r="60" spans="3:4" x14ac:dyDescent="0.25">
      <c r="D60" s="11" t="s">
        <v>147</v>
      </c>
    </row>
    <row r="61" spans="3:4" x14ac:dyDescent="0.25">
      <c r="D61" s="11"/>
    </row>
    <row r="62" spans="3:4" s="11" customFormat="1" x14ac:dyDescent="0.25">
      <c r="C62" s="12" t="s">
        <v>164</v>
      </c>
    </row>
    <row r="63" spans="3:4" x14ac:dyDescent="0.25">
      <c r="C63" s="1" t="s">
        <v>165</v>
      </c>
      <c r="D63" s="13" t="s">
        <v>166</v>
      </c>
    </row>
    <row r="64" spans="3:4" x14ac:dyDescent="0.25">
      <c r="D64" s="11"/>
    </row>
    <row r="65" spans="3:6" x14ac:dyDescent="0.25">
      <c r="C65" s="172" t="s">
        <v>105</v>
      </c>
      <c r="D65" s="172"/>
      <c r="E65" s="172"/>
      <c r="F65" s="8"/>
    </row>
    <row r="66" spans="3:6" x14ac:dyDescent="0.25">
      <c r="D66" s="1" t="s">
        <v>38</v>
      </c>
    </row>
    <row r="67" spans="3:6" x14ac:dyDescent="0.25">
      <c r="D67" s="1" t="s">
        <v>39</v>
      </c>
    </row>
    <row r="68" spans="3:6" x14ac:dyDescent="0.25">
      <c r="D68" s="1" t="s">
        <v>40</v>
      </c>
    </row>
    <row r="69" spans="3:6" x14ac:dyDescent="0.25">
      <c r="D69" s="13" t="s">
        <v>41</v>
      </c>
    </row>
    <row r="70" spans="3:6" x14ac:dyDescent="0.25">
      <c r="D70" s="13" t="s">
        <v>106</v>
      </c>
    </row>
    <row r="71" spans="3:6" x14ac:dyDescent="0.25">
      <c r="D71" s="1" t="s">
        <v>24</v>
      </c>
    </row>
    <row r="72" spans="3:6" x14ac:dyDescent="0.25">
      <c r="C72" s="1" t="s">
        <v>107</v>
      </c>
      <c r="D72" s="13" t="s">
        <v>25</v>
      </c>
    </row>
    <row r="73" spans="3:6" x14ac:dyDescent="0.25">
      <c r="D73" s="1" t="s">
        <v>26</v>
      </c>
    </row>
    <row r="74" spans="3:6" x14ac:dyDescent="0.25">
      <c r="D74" s="1" t="s">
        <v>27</v>
      </c>
    </row>
    <row r="75" spans="3:6" x14ac:dyDescent="0.25">
      <c r="D75" s="1" t="s">
        <v>28</v>
      </c>
    </row>
    <row r="76" spans="3:6" x14ac:dyDescent="0.25">
      <c r="D76" s="1" t="s">
        <v>29</v>
      </c>
    </row>
    <row r="77" spans="3:6" x14ac:dyDescent="0.25">
      <c r="D77" s="1" t="s">
        <v>30</v>
      </c>
    </row>
    <row r="78" spans="3:6" x14ac:dyDescent="0.25">
      <c r="D78" s="1" t="s">
        <v>108</v>
      </c>
    </row>
    <row r="79" spans="3:6" x14ac:dyDescent="0.25">
      <c r="D79" s="1" t="s">
        <v>31</v>
      </c>
    </row>
    <row r="80" spans="3:6" x14ac:dyDescent="0.25">
      <c r="D80" s="1" t="s">
        <v>32</v>
      </c>
    </row>
    <row r="81" spans="4:4" x14ac:dyDescent="0.25">
      <c r="D81" s="1" t="s">
        <v>33</v>
      </c>
    </row>
    <row r="82" spans="4:4" x14ac:dyDescent="0.25">
      <c r="D82" s="1" t="s">
        <v>34</v>
      </c>
    </row>
    <row r="83" spans="4:4" x14ac:dyDescent="0.25">
      <c r="D83" s="1" t="s">
        <v>35</v>
      </c>
    </row>
    <row r="84" spans="4:4" x14ac:dyDescent="0.25">
      <c r="D84" s="13" t="s">
        <v>109</v>
      </c>
    </row>
    <row r="85" spans="4:4" x14ac:dyDescent="0.25">
      <c r="D85" s="1" t="s">
        <v>113</v>
      </c>
    </row>
  </sheetData>
  <mergeCells count="4">
    <mergeCell ref="C65:E65"/>
    <mergeCell ref="B1:E1"/>
    <mergeCell ref="C5:E5"/>
    <mergeCell ref="C7:E7"/>
  </mergeCells>
  <phoneticPr fontId="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tabColor rgb="FFFFFF00"/>
  </sheetPr>
  <dimension ref="A1:AU156"/>
  <sheetViews>
    <sheetView showGridLines="0" zoomScale="90" zoomScaleNormal="90" workbookViewId="0">
      <selection activeCell="B4" sqref="B4:C4"/>
    </sheetView>
  </sheetViews>
  <sheetFormatPr defaultColWidth="8.86328125" defaultRowHeight="15" x14ac:dyDescent="0.25"/>
  <cols>
    <col min="1" max="1" width="3.1328125" style="3" customWidth="1"/>
    <col min="2" max="2" width="7.46484375" style="18" customWidth="1"/>
    <col min="3" max="3" width="8.59765625" style="18" customWidth="1"/>
    <col min="4" max="4" width="10" style="3" customWidth="1"/>
    <col min="5" max="5" width="16.86328125" style="3" customWidth="1"/>
    <col min="6" max="6" width="9.46484375" style="18" customWidth="1"/>
    <col min="7" max="9" width="13.86328125" style="18" customWidth="1"/>
    <col min="10" max="10" width="3.1328125" style="3" customWidth="1"/>
    <col min="11" max="11" width="19.3984375" style="3" customWidth="1"/>
    <col min="12" max="17" width="8" style="18" customWidth="1"/>
    <col min="18" max="19" width="8.59765625" style="18" customWidth="1"/>
    <col min="20" max="20" width="15.59765625" style="18" bestFit="1" customWidth="1"/>
    <col min="21" max="22" width="5.59765625" style="18" hidden="1" customWidth="1"/>
    <col min="23" max="23" width="4.73046875" style="18" hidden="1" customWidth="1"/>
    <col min="24" max="25" width="14.86328125" style="3" hidden="1" customWidth="1"/>
    <col min="26" max="27" width="15.265625" style="3" hidden="1" customWidth="1"/>
    <col min="28" max="29" width="15.59765625" style="3" hidden="1" customWidth="1"/>
    <col min="30" max="35" width="12.46484375" style="3" hidden="1" customWidth="1"/>
    <col min="36" max="42" width="3.3984375" style="11" hidden="1" customWidth="1"/>
    <col min="43" max="46" width="3.3984375" style="3" hidden="1" customWidth="1"/>
    <col min="47" max="47" width="9" style="3" hidden="1" customWidth="1"/>
    <col min="48" max="48" width="8.86328125" style="3" customWidth="1"/>
    <col min="49" max="16384" width="8.86328125" style="3"/>
  </cols>
  <sheetData>
    <row r="1" spans="1:47" ht="25.5" customHeight="1" thickBot="1" x14ac:dyDescent="0.3">
      <c r="B1" s="191" t="s">
        <v>180</v>
      </c>
      <c r="C1" s="191"/>
      <c r="D1" s="191"/>
      <c r="E1" s="191"/>
      <c r="F1" s="191"/>
      <c r="G1" s="188" t="s">
        <v>5</v>
      </c>
      <c r="H1" s="188"/>
      <c r="I1" s="188"/>
      <c r="K1" s="85"/>
      <c r="L1" s="85"/>
      <c r="M1" s="85"/>
      <c r="N1" s="85"/>
      <c r="O1" s="85"/>
      <c r="P1" s="85"/>
      <c r="Q1" s="85"/>
      <c r="R1" s="85"/>
      <c r="S1" s="85"/>
      <c r="T1" s="85"/>
      <c r="U1" s="85"/>
      <c r="V1" s="85"/>
      <c r="W1" s="85"/>
    </row>
    <row r="2" spans="1:47" ht="6.75" customHeight="1" thickTop="1" thickBot="1" x14ac:dyDescent="0.3">
      <c r="K2" s="85"/>
      <c r="L2" s="85"/>
      <c r="M2" s="85"/>
      <c r="N2" s="85"/>
      <c r="O2" s="85"/>
      <c r="P2" s="85"/>
      <c r="Q2" s="85"/>
      <c r="R2" s="85"/>
      <c r="S2" s="85"/>
      <c r="T2" s="85"/>
      <c r="U2" s="85"/>
      <c r="V2" s="85"/>
      <c r="W2" s="85"/>
    </row>
    <row r="3" spans="1:47" ht="27" customHeight="1" x14ac:dyDescent="0.25">
      <c r="B3" s="219" t="s">
        <v>36</v>
      </c>
      <c r="C3" s="195"/>
      <c r="D3" s="192" t="s">
        <v>173</v>
      </c>
      <c r="E3" s="193"/>
      <c r="F3" s="194" t="s">
        <v>182</v>
      </c>
      <c r="G3" s="195"/>
      <c r="H3" s="196" t="s">
        <v>169</v>
      </c>
      <c r="I3" s="197"/>
      <c r="K3" s="240" t="s">
        <v>183</v>
      </c>
      <c r="L3" s="241"/>
      <c r="M3" s="241"/>
      <c r="N3" s="241"/>
      <c r="O3" s="241"/>
      <c r="P3" s="241"/>
      <c r="Q3" s="241"/>
      <c r="R3" s="241"/>
      <c r="S3" s="242"/>
      <c r="T3" s="86"/>
      <c r="U3" s="86"/>
      <c r="V3" s="86"/>
      <c r="W3" s="86"/>
    </row>
    <row r="4" spans="1:47" ht="27" customHeight="1" x14ac:dyDescent="0.25">
      <c r="B4" s="227"/>
      <c r="C4" s="228"/>
      <c r="D4" s="224"/>
      <c r="E4" s="225"/>
      <c r="F4" s="224"/>
      <c r="G4" s="225"/>
      <c r="H4" s="208"/>
      <c r="I4" s="209"/>
      <c r="K4" s="243"/>
      <c r="L4" s="244"/>
      <c r="M4" s="244"/>
      <c r="N4" s="244"/>
      <c r="O4" s="244"/>
      <c r="P4" s="244"/>
      <c r="Q4" s="244"/>
      <c r="R4" s="244"/>
      <c r="S4" s="245"/>
      <c r="T4" s="85"/>
      <c r="U4" s="85"/>
      <c r="V4" s="85"/>
      <c r="W4" s="85"/>
    </row>
    <row r="5" spans="1:47" ht="27" customHeight="1" x14ac:dyDescent="0.25">
      <c r="B5" s="226" t="s">
        <v>6</v>
      </c>
      <c r="C5" s="87" t="s">
        <v>7</v>
      </c>
      <c r="D5" s="233"/>
      <c r="E5" s="234"/>
      <c r="F5" s="88" t="s">
        <v>76</v>
      </c>
      <c r="G5" s="213"/>
      <c r="H5" s="214"/>
      <c r="I5" s="215"/>
      <c r="K5" s="243"/>
      <c r="L5" s="244"/>
      <c r="M5" s="244"/>
      <c r="N5" s="244"/>
      <c r="O5" s="244"/>
      <c r="P5" s="244"/>
      <c r="Q5" s="244"/>
      <c r="R5" s="244"/>
      <c r="S5" s="245"/>
      <c r="T5" s="85"/>
      <c r="U5" s="85"/>
      <c r="V5" s="85"/>
      <c r="W5" s="85"/>
    </row>
    <row r="6" spans="1:47" ht="27" customHeight="1" thickBot="1" x14ac:dyDescent="0.3">
      <c r="B6" s="205"/>
      <c r="C6" s="89" t="s">
        <v>37</v>
      </c>
      <c r="D6" s="216"/>
      <c r="E6" s="216"/>
      <c r="F6" s="216"/>
      <c r="G6" s="216"/>
      <c r="H6" s="216"/>
      <c r="I6" s="217"/>
      <c r="K6" s="246"/>
      <c r="L6" s="247"/>
      <c r="M6" s="247"/>
      <c r="N6" s="247"/>
      <c r="O6" s="247"/>
      <c r="P6" s="247"/>
      <c r="Q6" s="247"/>
      <c r="R6" s="247"/>
      <c r="S6" s="248"/>
      <c r="T6" s="85"/>
      <c r="U6" s="85"/>
      <c r="V6" s="85"/>
      <c r="W6" s="85"/>
    </row>
    <row r="7" spans="1:47" ht="27" customHeight="1" thickBot="1" x14ac:dyDescent="0.3">
      <c r="B7" s="238" t="s">
        <v>161</v>
      </c>
      <c r="C7" s="239"/>
      <c r="D7" s="236"/>
      <c r="E7" s="237"/>
      <c r="F7" s="90"/>
      <c r="G7" s="91"/>
      <c r="H7" s="91"/>
      <c r="I7" s="91"/>
      <c r="K7" s="92"/>
      <c r="L7" s="92"/>
      <c r="M7" s="92"/>
      <c r="N7" s="92"/>
      <c r="O7" s="92"/>
      <c r="P7" s="93"/>
      <c r="Q7" s="93"/>
      <c r="R7" s="85"/>
      <c r="S7" s="93"/>
      <c r="T7" s="93"/>
      <c r="U7" s="93"/>
      <c r="V7" s="93"/>
      <c r="W7" s="93"/>
    </row>
    <row r="8" spans="1:47" ht="27" customHeight="1" x14ac:dyDescent="0.25">
      <c r="B8" s="189" t="s">
        <v>2</v>
      </c>
      <c r="C8" s="190"/>
      <c r="D8" s="94"/>
      <c r="E8" s="95" t="s">
        <v>13</v>
      </c>
      <c r="G8" s="96" t="s">
        <v>3</v>
      </c>
      <c r="H8" s="97" t="s">
        <v>139</v>
      </c>
      <c r="I8" s="98" t="s">
        <v>4</v>
      </c>
      <c r="K8" s="92"/>
      <c r="L8" s="92"/>
      <c r="M8" s="92"/>
      <c r="N8" s="92"/>
      <c r="O8" s="92"/>
      <c r="P8" s="93"/>
      <c r="Q8" s="93"/>
      <c r="R8" s="85"/>
      <c r="S8" s="93"/>
      <c r="T8" s="93"/>
      <c r="U8" s="93"/>
      <c r="V8" s="93"/>
      <c r="W8" s="93"/>
      <c r="X8" s="11"/>
      <c r="Y8" s="11"/>
      <c r="Z8" s="11"/>
      <c r="AA8" s="11"/>
    </row>
    <row r="9" spans="1:47" ht="27" customHeight="1" thickBot="1" x14ac:dyDescent="0.3">
      <c r="B9" s="99">
        <f>SUM(A15+A35+A55+A75+A95)</f>
        <v>0</v>
      </c>
      <c r="C9" s="100">
        <f>SUM(A16+A36+A56+A76+A96)</f>
        <v>0</v>
      </c>
      <c r="D9" s="94"/>
      <c r="E9" s="101">
        <v>0</v>
      </c>
      <c r="G9" s="102">
        <f>IF(E9="",0,C9*E9)</f>
        <v>0</v>
      </c>
      <c r="H9" s="103">
        <v>0</v>
      </c>
      <c r="I9" s="104">
        <f>SUM(G9+H9)</f>
        <v>0</v>
      </c>
      <c r="K9" s="92"/>
      <c r="L9" s="92"/>
      <c r="M9" s="92"/>
      <c r="N9" s="92"/>
      <c r="O9" s="92"/>
      <c r="P9" s="93"/>
      <c r="Q9" s="93"/>
      <c r="R9" s="93"/>
      <c r="S9" s="93"/>
      <c r="T9" s="93"/>
      <c r="U9" s="93"/>
      <c r="V9" s="93"/>
      <c r="W9" s="93"/>
      <c r="X9" s="11"/>
      <c r="Y9" s="11"/>
      <c r="Z9" s="11"/>
      <c r="AA9" s="11"/>
    </row>
    <row r="10" spans="1:47" ht="6.75" customHeight="1" thickBot="1" x14ac:dyDescent="0.3">
      <c r="B10" s="20"/>
      <c r="G10" s="20"/>
      <c r="L10" s="105" t="s">
        <v>70</v>
      </c>
      <c r="M10" s="105" t="s">
        <v>71</v>
      </c>
      <c r="N10" s="105" t="s">
        <v>72</v>
      </c>
      <c r="O10" s="105" t="s">
        <v>73</v>
      </c>
      <c r="P10" s="105" t="s">
        <v>74</v>
      </c>
      <c r="Q10" s="105"/>
      <c r="R10" s="105"/>
      <c r="S10" s="105" t="s">
        <v>75</v>
      </c>
      <c r="X10" s="11"/>
      <c r="Y10" s="11"/>
      <c r="Z10" s="11"/>
      <c r="AA10" s="11"/>
    </row>
    <row r="11" spans="1:47" ht="26.25" customHeight="1" thickBot="1" x14ac:dyDescent="0.3">
      <c r="B11" s="204" t="s">
        <v>8</v>
      </c>
      <c r="C11" s="206" t="s">
        <v>9</v>
      </c>
      <c r="D11" s="206" t="s">
        <v>179</v>
      </c>
      <c r="E11" s="106" t="s">
        <v>7</v>
      </c>
      <c r="F11" s="220" t="s">
        <v>10</v>
      </c>
      <c r="G11" s="198" t="s">
        <v>0</v>
      </c>
      <c r="H11" s="198"/>
      <c r="I11" s="199"/>
      <c r="K11" s="107" t="s">
        <v>11</v>
      </c>
      <c r="M11" s="108"/>
      <c r="N11" s="91"/>
      <c r="O11" s="91"/>
      <c r="T11" s="11"/>
      <c r="U11" s="11"/>
      <c r="V11" s="11"/>
      <c r="W11" s="11"/>
      <c r="X11" s="11"/>
      <c r="Y11" s="11"/>
      <c r="Z11" s="11"/>
      <c r="AA11" s="11"/>
    </row>
    <row r="12" spans="1:47" ht="26.25" customHeight="1" thickBot="1" x14ac:dyDescent="0.3">
      <c r="B12" s="205"/>
      <c r="C12" s="207"/>
      <c r="D12" s="207"/>
      <c r="E12" s="109" t="s">
        <v>77</v>
      </c>
      <c r="F12" s="221"/>
      <c r="G12" s="210" t="s">
        <v>1</v>
      </c>
      <c r="H12" s="211"/>
      <c r="I12" s="212"/>
      <c r="K12" s="110" t="s">
        <v>114</v>
      </c>
      <c r="L12" s="111" t="s">
        <v>119</v>
      </c>
      <c r="M12" s="112" t="s">
        <v>120</v>
      </c>
      <c r="N12" s="113" t="s">
        <v>52</v>
      </c>
      <c r="O12" s="114" t="s">
        <v>53</v>
      </c>
      <c r="P12" s="111" t="s">
        <v>121</v>
      </c>
      <c r="Q12" s="115" t="s">
        <v>122</v>
      </c>
      <c r="R12" s="116" t="s">
        <v>129</v>
      </c>
      <c r="S12" s="117" t="s">
        <v>130</v>
      </c>
      <c r="T12" s="118"/>
      <c r="W12" s="11"/>
      <c r="Z12" s="11"/>
      <c r="AA12" s="11"/>
      <c r="AJ12" s="156"/>
      <c r="AK12" s="156"/>
      <c r="AL12" s="156"/>
      <c r="AM12" s="156"/>
      <c r="AN12" s="156"/>
      <c r="AO12" s="156"/>
      <c r="AP12" s="156"/>
      <c r="AQ12" s="157"/>
      <c r="AR12" s="157"/>
      <c r="AS12" s="157"/>
      <c r="AT12" s="157"/>
    </row>
    <row r="13" spans="1:47" ht="26.25" customHeight="1" x14ac:dyDescent="0.25">
      <c r="B13" s="229" t="s">
        <v>12</v>
      </c>
      <c r="C13" s="200" t="s">
        <v>50</v>
      </c>
      <c r="D13" s="202">
        <v>1234</v>
      </c>
      <c r="E13" s="168" t="s">
        <v>56</v>
      </c>
      <c r="F13" s="222">
        <v>2</v>
      </c>
      <c r="G13" s="169" t="s">
        <v>193</v>
      </c>
      <c r="H13" s="170"/>
      <c r="I13" s="171"/>
      <c r="K13" s="119" t="s">
        <v>63</v>
      </c>
      <c r="L13" s="120" t="s">
        <v>132</v>
      </c>
      <c r="M13" s="120" t="s">
        <v>132</v>
      </c>
      <c r="N13" s="120" t="s">
        <v>132</v>
      </c>
      <c r="O13" s="120" t="s">
        <v>132</v>
      </c>
      <c r="P13" s="121" t="s">
        <v>42</v>
      </c>
      <c r="Q13" s="121" t="s">
        <v>42</v>
      </c>
      <c r="R13" s="120" t="s">
        <v>131</v>
      </c>
      <c r="S13" s="122" t="s">
        <v>131</v>
      </c>
      <c r="T13" s="118"/>
      <c r="U13" s="165"/>
      <c r="W13" s="11"/>
      <c r="Z13" s="11"/>
      <c r="AA13" s="11"/>
      <c r="AB13" s="11"/>
      <c r="AC13" s="11"/>
      <c r="AD13" s="11"/>
      <c r="AE13" s="11"/>
      <c r="AF13" s="11"/>
      <c r="AG13" s="11"/>
      <c r="AH13" s="11"/>
      <c r="AI13" s="11"/>
      <c r="AQ13" s="11"/>
      <c r="AR13" s="11"/>
      <c r="AS13" s="123" t="str">
        <f>$B$4&amp;C15&amp;G15</f>
        <v/>
      </c>
      <c r="AT13" s="141" t="str">
        <f>$B$4&amp;C15&amp;H15</f>
        <v/>
      </c>
      <c r="AU13" s="29"/>
    </row>
    <row r="14" spans="1:47" ht="26.25" customHeight="1" x14ac:dyDescent="0.25">
      <c r="B14" s="230"/>
      <c r="C14" s="201"/>
      <c r="D14" s="203"/>
      <c r="E14" s="124" t="s">
        <v>57</v>
      </c>
      <c r="F14" s="223"/>
      <c r="G14" s="160">
        <v>94742</v>
      </c>
      <c r="H14" s="125"/>
      <c r="I14" s="126"/>
      <c r="K14" s="119" t="s">
        <v>64</v>
      </c>
      <c r="L14" s="121" t="s">
        <v>42</v>
      </c>
      <c r="M14" s="121" t="s">
        <v>42</v>
      </c>
      <c r="N14" s="121" t="s">
        <v>42</v>
      </c>
      <c r="O14" s="121" t="s">
        <v>42</v>
      </c>
      <c r="P14" s="120" t="s">
        <v>132</v>
      </c>
      <c r="Q14" s="120" t="s">
        <v>132</v>
      </c>
      <c r="R14" s="121" t="s">
        <v>42</v>
      </c>
      <c r="S14" s="127" t="s">
        <v>42</v>
      </c>
      <c r="T14" s="118"/>
      <c r="W14" s="11"/>
      <c r="Z14" s="11"/>
      <c r="AA14" s="11"/>
      <c r="AI14" s="11"/>
      <c r="AQ14" s="11"/>
      <c r="AR14" s="11"/>
      <c r="AS14" s="128"/>
      <c r="AT14" s="142"/>
      <c r="AU14" s="29"/>
    </row>
    <row r="15" spans="1:47" ht="27" customHeight="1" x14ac:dyDescent="0.25">
      <c r="A15" s="129">
        <f>COUNTA(E15,E17,E19,E21,E23,E25,E27,E29,E31,E33)</f>
        <v>0</v>
      </c>
      <c r="B15" s="180">
        <f>IF(AP15&lt;1,1,"ﾅﾝﾊﾞｰｶｰﾄﾞが重複しています")</f>
        <v>1</v>
      </c>
      <c r="C15" s="231"/>
      <c r="D15" s="178"/>
      <c r="E15" s="130"/>
      <c r="F15" s="186"/>
      <c r="G15" s="153"/>
      <c r="H15" s="153"/>
      <c r="I15" s="154"/>
      <c r="J15" s="14" t="str">
        <f>IF(E15="","",LEN(E15)-LEN(SUBSTITUTE(SUBSTITUTE(E15," ",),"　",)))</f>
        <v/>
      </c>
      <c r="K15" s="119" t="s">
        <v>54</v>
      </c>
      <c r="L15" s="120" t="s">
        <v>132</v>
      </c>
      <c r="M15" s="121" t="s">
        <v>42</v>
      </c>
      <c r="N15" s="121" t="s">
        <v>42</v>
      </c>
      <c r="O15" s="121" t="s">
        <v>42</v>
      </c>
      <c r="P15" s="121" t="s">
        <v>42</v>
      </c>
      <c r="Q15" s="121" t="s">
        <v>42</v>
      </c>
      <c r="R15" s="121" t="s">
        <v>42</v>
      </c>
      <c r="S15" s="127" t="s">
        <v>42</v>
      </c>
      <c r="T15" s="118"/>
      <c r="W15" s="11"/>
      <c r="Z15" s="11"/>
      <c r="AA15" s="11"/>
      <c r="AI15" s="11"/>
      <c r="AJ15" s="132" t="str">
        <f>IF(D15="","",C15&amp;D15)</f>
        <v/>
      </c>
      <c r="AK15" s="132">
        <f>IF(AJ15="",1,AJ15)</f>
        <v>1</v>
      </c>
      <c r="AL15" s="132">
        <f>IF(ISERROR(VLOOKUP(AK15,$AJ$13:AJ14,1,FALSE)),0,VLOOKUP(AK15,$AJ$13:AJ14,1,FALSE))</f>
        <v>0</v>
      </c>
      <c r="AM15" s="132" t="str">
        <f>IF(D15="","",D15&amp;E15)</f>
        <v/>
      </c>
      <c r="AN15" s="132">
        <f>IF(AM15="",1,AM15)</f>
        <v>1</v>
      </c>
      <c r="AO15" s="133">
        <f>IF(ISERROR(VLOOKUP(AN15,$AM$13:AM14,1,FALSE)),0,VLOOKUP(AN15,$AM$13:AM14,1,FALSE))</f>
        <v>0</v>
      </c>
      <c r="AP15" s="133">
        <f>IF(AK15=AL15,1,0)-AO16</f>
        <v>0</v>
      </c>
      <c r="AQ15" s="11"/>
      <c r="AR15" s="11"/>
      <c r="AS15" s="123" t="str">
        <f>$B$4&amp;C17&amp;G17</f>
        <v/>
      </c>
      <c r="AT15" s="141" t="str">
        <f>$B$4&amp;C17&amp;H17</f>
        <v/>
      </c>
      <c r="AU15" s="29"/>
    </row>
    <row r="16" spans="1:47" ht="27" customHeight="1" x14ac:dyDescent="0.25">
      <c r="A16" s="134">
        <f>COUNTA(G15:I15,G17:I17,G19:I19,G21:I21,G23:I23,G25:I25,G27:I27,G29:I29,G31:I31,G33:I33)</f>
        <v>0</v>
      </c>
      <c r="B16" s="181"/>
      <c r="C16" s="232"/>
      <c r="D16" s="178"/>
      <c r="E16" s="130"/>
      <c r="F16" s="218"/>
      <c r="G16" s="159"/>
      <c r="H16" s="15"/>
      <c r="I16" s="131"/>
      <c r="K16" s="119" t="s">
        <v>65</v>
      </c>
      <c r="L16" s="121" t="s">
        <v>42</v>
      </c>
      <c r="M16" s="120" t="s">
        <v>132</v>
      </c>
      <c r="N16" s="120" t="s">
        <v>132</v>
      </c>
      <c r="O16" s="120" t="s">
        <v>132</v>
      </c>
      <c r="P16" s="121" t="s">
        <v>42</v>
      </c>
      <c r="Q16" s="121" t="s">
        <v>42</v>
      </c>
      <c r="R16" s="121" t="s">
        <v>42</v>
      </c>
      <c r="S16" s="127" t="s">
        <v>42</v>
      </c>
      <c r="T16" s="118"/>
      <c r="W16" s="11"/>
      <c r="Z16" s="11"/>
      <c r="AA16" s="11"/>
      <c r="AI16" s="11"/>
      <c r="AJ16" s="135"/>
      <c r="AK16" s="136"/>
      <c r="AL16" s="136"/>
      <c r="AM16" s="136"/>
      <c r="AN16" s="136"/>
      <c r="AO16" s="133">
        <f>IF(AN15=AO15,1,0)</f>
        <v>0</v>
      </c>
      <c r="AP16" s="133"/>
      <c r="AQ16" s="11"/>
      <c r="AR16" s="11"/>
      <c r="AS16" s="128"/>
      <c r="AT16" s="142"/>
      <c r="AU16" s="29"/>
    </row>
    <row r="17" spans="2:47" ht="27" customHeight="1" x14ac:dyDescent="0.25">
      <c r="B17" s="180">
        <f>IF(AP17&lt;1,2,"ﾅﾝﾊﾞｰｶｰﾄﾞが重複しています")</f>
        <v>2</v>
      </c>
      <c r="C17" s="176"/>
      <c r="D17" s="178"/>
      <c r="E17" s="130"/>
      <c r="F17" s="186"/>
      <c r="G17" s="153"/>
      <c r="H17" s="153"/>
      <c r="I17" s="154"/>
      <c r="J17" s="14" t="str">
        <f>IF(E17="","",LEN(E17)-LEN(SUBSTITUTE(SUBSTITUTE(E17," ",),"　",)))</f>
        <v/>
      </c>
      <c r="K17" s="119" t="s">
        <v>58</v>
      </c>
      <c r="L17" s="120" t="s">
        <v>132</v>
      </c>
      <c r="M17" s="121" t="s">
        <v>42</v>
      </c>
      <c r="N17" s="121" t="s">
        <v>42</v>
      </c>
      <c r="O17" s="121" t="s">
        <v>42</v>
      </c>
      <c r="P17" s="121" t="s">
        <v>42</v>
      </c>
      <c r="Q17" s="121" t="s">
        <v>42</v>
      </c>
      <c r="R17" s="121" t="s">
        <v>42</v>
      </c>
      <c r="S17" s="127" t="s">
        <v>42</v>
      </c>
      <c r="T17" s="118"/>
      <c r="W17" s="11"/>
      <c r="Z17" s="11"/>
      <c r="AA17" s="11"/>
      <c r="AI17" s="11"/>
      <c r="AJ17" s="132" t="str">
        <f>IF(D17="","",C17&amp;D17)</f>
        <v/>
      </c>
      <c r="AK17" s="132">
        <f>IF(AJ17="",1,AJ17)</f>
        <v>1</v>
      </c>
      <c r="AL17" s="132">
        <f>IF(ISERROR(VLOOKUP(AK17,$AJ$13:AJ16,1,FALSE)),0,VLOOKUP(AK17,$AJ$13:AJ16,1,FALSE))</f>
        <v>0</v>
      </c>
      <c r="AM17" s="132" t="str">
        <f>IF(D17="","",D17&amp;E17)</f>
        <v/>
      </c>
      <c r="AN17" s="132">
        <f>IF(AM17="",1,AM17)</f>
        <v>1</v>
      </c>
      <c r="AO17" s="133">
        <f>IF(ISERROR(VLOOKUP(AN17,$AM$13:AM16,1,FALSE)),0,VLOOKUP(AN17,$AM$13:AM16,1,FALSE))</f>
        <v>0</v>
      </c>
      <c r="AP17" s="133">
        <f>IF(AK17=AL17,1,0)-AO18</f>
        <v>0</v>
      </c>
      <c r="AR17" s="11"/>
      <c r="AS17" s="123" t="str">
        <f>$B$4&amp;C19&amp;G19</f>
        <v/>
      </c>
      <c r="AT17" s="141" t="str">
        <f>$B$4&amp;C19&amp;H19</f>
        <v/>
      </c>
      <c r="AU17" s="29"/>
    </row>
    <row r="18" spans="2:47" ht="27" customHeight="1" x14ac:dyDescent="0.25">
      <c r="B18" s="181"/>
      <c r="C18" s="176"/>
      <c r="D18" s="178"/>
      <c r="E18" s="130"/>
      <c r="F18" s="218"/>
      <c r="G18" s="159"/>
      <c r="H18" s="15"/>
      <c r="I18" s="131"/>
      <c r="K18" s="119" t="s">
        <v>47</v>
      </c>
      <c r="L18" s="120" t="s">
        <v>132</v>
      </c>
      <c r="M18" s="120" t="s">
        <v>132</v>
      </c>
      <c r="N18" s="120" t="s">
        <v>132</v>
      </c>
      <c r="O18" s="120" t="s">
        <v>132</v>
      </c>
      <c r="P18" s="120" t="s">
        <v>132</v>
      </c>
      <c r="Q18" s="120" t="s">
        <v>132</v>
      </c>
      <c r="R18" s="121" t="s">
        <v>42</v>
      </c>
      <c r="S18" s="127" t="s">
        <v>42</v>
      </c>
      <c r="T18" s="118"/>
      <c r="U18" s="118"/>
      <c r="V18" s="118"/>
      <c r="W18" s="118"/>
      <c r="X18" s="11"/>
      <c r="Y18" s="11"/>
      <c r="Z18" s="11"/>
      <c r="AA18" s="11"/>
      <c r="AI18" s="11"/>
      <c r="AJ18" s="135"/>
      <c r="AK18" s="136"/>
      <c r="AL18" s="136"/>
      <c r="AM18" s="136"/>
      <c r="AN18" s="136"/>
      <c r="AO18" s="133">
        <f>IF(AN17=AO17,1,0)</f>
        <v>0</v>
      </c>
      <c r="AP18" s="133"/>
      <c r="AR18" s="11"/>
      <c r="AS18" s="128"/>
      <c r="AT18" s="142"/>
      <c r="AU18" s="29"/>
    </row>
    <row r="19" spans="2:47" ht="27" customHeight="1" x14ac:dyDescent="0.25">
      <c r="B19" s="180">
        <f>IF(AP19&lt;1,3,"ﾅﾝﾊﾞｰｶｰﾄﾞが重複しています")</f>
        <v>3</v>
      </c>
      <c r="C19" s="176"/>
      <c r="D19" s="178"/>
      <c r="E19" s="130"/>
      <c r="F19" s="186"/>
      <c r="G19" s="153"/>
      <c r="H19" s="153"/>
      <c r="I19" s="154"/>
      <c r="J19" s="14" t="str">
        <f>IF(E19="","",LEN(E19)-LEN(SUBSTITUTE(SUBSTITUTE(E19," ",),"　",)))</f>
        <v/>
      </c>
      <c r="K19" s="119" t="s">
        <v>59</v>
      </c>
      <c r="L19" s="120" t="s">
        <v>132</v>
      </c>
      <c r="M19" s="120" t="s">
        <v>132</v>
      </c>
      <c r="N19" s="120" t="s">
        <v>132</v>
      </c>
      <c r="O19" s="120" t="s">
        <v>132</v>
      </c>
      <c r="P19" s="120" t="s">
        <v>132</v>
      </c>
      <c r="Q19" s="120" t="s">
        <v>132</v>
      </c>
      <c r="R19" s="121" t="s">
        <v>42</v>
      </c>
      <c r="S19" s="127" t="s">
        <v>42</v>
      </c>
      <c r="T19" s="118"/>
      <c r="U19" s="155" t="s">
        <v>192</v>
      </c>
      <c r="V19" s="155"/>
      <c r="W19" s="155"/>
      <c r="X19" s="156"/>
      <c r="Y19" s="156"/>
      <c r="Z19" s="156"/>
      <c r="AA19" s="156"/>
      <c r="AB19" s="157"/>
      <c r="AC19" s="157"/>
      <c r="AD19" s="157"/>
      <c r="AE19" s="157"/>
      <c r="AF19" s="157"/>
      <c r="AG19" s="157"/>
      <c r="AH19" s="157"/>
      <c r="AI19" s="156"/>
      <c r="AJ19" s="132" t="str">
        <f>IF(D19="","",C19&amp;D19)</f>
        <v/>
      </c>
      <c r="AK19" s="132">
        <f>IF(AJ19="",1,AJ19)</f>
        <v>1</v>
      </c>
      <c r="AL19" s="132">
        <f>IF(ISERROR(VLOOKUP(AK19,$AJ$13:AJ18,1,FALSE)),0,VLOOKUP(AK19,$AJ$13:AJ18,1,FALSE))</f>
        <v>0</v>
      </c>
      <c r="AM19" s="132" t="str">
        <f>IF(D19="","",D19&amp;E19)</f>
        <v/>
      </c>
      <c r="AN19" s="132">
        <f>IF(AM19="",1,AM19)</f>
        <v>1</v>
      </c>
      <c r="AO19" s="133">
        <f>IF(ISERROR(VLOOKUP(AN19,$AM$13:AM18,1,FALSE)),0,VLOOKUP(AN19,$AM$13:AM18,1,FALSE))</f>
        <v>0</v>
      </c>
      <c r="AP19" s="133">
        <f>IF(AK19=AL19,1,0)-AO20</f>
        <v>0</v>
      </c>
      <c r="AS19" s="123" t="str">
        <f>$B$4&amp;C21&amp;G21</f>
        <v/>
      </c>
      <c r="AT19" s="141" t="str">
        <f>$B$4&amp;C21&amp;H21</f>
        <v/>
      </c>
      <c r="AU19" s="29"/>
    </row>
    <row r="20" spans="2:47" ht="27" customHeight="1" x14ac:dyDescent="0.25">
      <c r="B20" s="181"/>
      <c r="C20" s="176"/>
      <c r="D20" s="178"/>
      <c r="E20" s="130"/>
      <c r="F20" s="218"/>
      <c r="G20" s="159"/>
      <c r="H20" s="15"/>
      <c r="I20" s="131"/>
      <c r="K20" s="119" t="s">
        <v>117</v>
      </c>
      <c r="L20" s="120" t="s">
        <v>132</v>
      </c>
      <c r="M20" s="121" t="s">
        <v>42</v>
      </c>
      <c r="N20" s="121" t="s">
        <v>42</v>
      </c>
      <c r="O20" s="121" t="s">
        <v>42</v>
      </c>
      <c r="P20" s="121" t="s">
        <v>42</v>
      </c>
      <c r="Q20" s="121" t="s">
        <v>42</v>
      </c>
      <c r="R20" s="121" t="s">
        <v>42</v>
      </c>
      <c r="S20" s="127" t="s">
        <v>42</v>
      </c>
      <c r="T20" s="118"/>
      <c r="U20" s="158" t="s">
        <v>159</v>
      </c>
      <c r="V20" s="158" t="s">
        <v>158</v>
      </c>
      <c r="W20" s="155"/>
      <c r="X20" s="156" t="s">
        <v>115</v>
      </c>
      <c r="Y20" s="156" t="s">
        <v>116</v>
      </c>
      <c r="Z20" s="156" t="s">
        <v>50</v>
      </c>
      <c r="AA20" s="156" t="s">
        <v>51</v>
      </c>
      <c r="AB20" s="156" t="s">
        <v>153</v>
      </c>
      <c r="AC20" s="156" t="s">
        <v>154</v>
      </c>
      <c r="AD20" s="156" t="s">
        <v>123</v>
      </c>
      <c r="AE20" s="156" t="s">
        <v>124</v>
      </c>
      <c r="AF20" s="156" t="s">
        <v>125</v>
      </c>
      <c r="AG20" s="156" t="s">
        <v>126</v>
      </c>
      <c r="AH20" s="156" t="s">
        <v>127</v>
      </c>
      <c r="AI20" s="156" t="s">
        <v>128</v>
      </c>
      <c r="AJ20" s="136"/>
      <c r="AK20" s="136"/>
      <c r="AL20" s="136"/>
      <c r="AM20" s="136"/>
      <c r="AN20" s="136"/>
      <c r="AO20" s="133">
        <f>IF(AN19=AO19,1,0)</f>
        <v>0</v>
      </c>
      <c r="AP20" s="133"/>
      <c r="AS20" s="128"/>
      <c r="AT20" s="142"/>
      <c r="AU20" s="29"/>
    </row>
    <row r="21" spans="2:47" ht="27" customHeight="1" x14ac:dyDescent="0.25">
      <c r="B21" s="180">
        <f>IF(AP21&lt;1,4,"ﾅﾝﾊﾞｰｶｰﾄﾞが重複しています")</f>
        <v>4</v>
      </c>
      <c r="C21" s="176"/>
      <c r="D21" s="178"/>
      <c r="E21" s="130"/>
      <c r="F21" s="186"/>
      <c r="G21" s="153"/>
      <c r="H21" s="153"/>
      <c r="I21" s="154"/>
      <c r="J21" s="14" t="str">
        <f>IF(E21="","",LEN(E21)-LEN(SUBSTITUTE(SUBSTITUTE(E21," ",),"　",)))</f>
        <v/>
      </c>
      <c r="K21" s="119" t="s">
        <v>48</v>
      </c>
      <c r="L21" s="121" t="s">
        <v>42</v>
      </c>
      <c r="M21" s="121" t="s">
        <v>42</v>
      </c>
      <c r="N21" s="120" t="s">
        <v>132</v>
      </c>
      <c r="O21" s="121" t="s">
        <v>42</v>
      </c>
      <c r="P21" s="121" t="s">
        <v>42</v>
      </c>
      <c r="Q21" s="121" t="s">
        <v>42</v>
      </c>
      <c r="R21" s="121" t="s">
        <v>42</v>
      </c>
      <c r="S21" s="127" t="s">
        <v>42</v>
      </c>
      <c r="T21" s="118"/>
      <c r="U21" s="11" t="s">
        <v>17</v>
      </c>
      <c r="V21" s="137">
        <v>1</v>
      </c>
      <c r="W21" s="118"/>
      <c r="X21" s="11" t="s">
        <v>66</v>
      </c>
      <c r="Y21" s="11" t="s">
        <v>66</v>
      </c>
      <c r="Z21" s="11" t="s">
        <v>150</v>
      </c>
      <c r="AA21" s="11" t="s">
        <v>150</v>
      </c>
      <c r="AB21" s="11" t="s">
        <v>78</v>
      </c>
      <c r="AC21" s="11" t="s">
        <v>78</v>
      </c>
      <c r="AD21" s="11" t="s">
        <v>155</v>
      </c>
      <c r="AE21" s="11" t="s">
        <v>46</v>
      </c>
      <c r="AF21" s="11" t="s">
        <v>46</v>
      </c>
      <c r="AG21" s="11" t="s">
        <v>46</v>
      </c>
      <c r="AH21" s="11" t="s">
        <v>46</v>
      </c>
      <c r="AI21" s="11" t="s">
        <v>46</v>
      </c>
      <c r="AJ21" s="132" t="str">
        <f>IF(D21="","",C21&amp;D21)</f>
        <v/>
      </c>
      <c r="AK21" s="132">
        <f>IF(AJ21="",1,AJ21)</f>
        <v>1</v>
      </c>
      <c r="AL21" s="132">
        <f>IF(ISERROR(VLOOKUP(AK21,$AJ$13:AJ20,1,FALSE)),0,VLOOKUP(AK21,$AJ$13:AJ20,1,FALSE))</f>
        <v>0</v>
      </c>
      <c r="AM21" s="132" t="str">
        <f>IF(D21="","",D21&amp;E21)</f>
        <v/>
      </c>
      <c r="AN21" s="132">
        <f>IF(AM21="",1,AM21)</f>
        <v>1</v>
      </c>
      <c r="AO21" s="133">
        <f>IF(ISERROR(VLOOKUP(AN21,$AM$13:AM20,1,FALSE)),0,VLOOKUP(AN21,$AM$13:AM20,1,FALSE))</f>
        <v>0</v>
      </c>
      <c r="AP21" s="133">
        <f>IF(AK21=AL21,1,0)-AO22</f>
        <v>0</v>
      </c>
      <c r="AS21" s="123" t="str">
        <f>$B$4&amp;C23&amp;G23</f>
        <v/>
      </c>
      <c r="AT21" s="141" t="str">
        <f>$B$4&amp;C23&amp;H23</f>
        <v/>
      </c>
      <c r="AU21" s="29"/>
    </row>
    <row r="22" spans="2:47" ht="27" customHeight="1" x14ac:dyDescent="0.25">
      <c r="B22" s="181"/>
      <c r="C22" s="176"/>
      <c r="D22" s="178"/>
      <c r="E22" s="130"/>
      <c r="F22" s="218"/>
      <c r="G22" s="159"/>
      <c r="H22" s="15"/>
      <c r="I22" s="131"/>
      <c r="K22" s="119" t="s">
        <v>118</v>
      </c>
      <c r="L22" s="121" t="s">
        <v>42</v>
      </c>
      <c r="M22" s="120" t="s">
        <v>132</v>
      </c>
      <c r="N22" s="121" t="s">
        <v>42</v>
      </c>
      <c r="O22" s="121" t="s">
        <v>42</v>
      </c>
      <c r="P22" s="121" t="s">
        <v>42</v>
      </c>
      <c r="Q22" s="121" t="s">
        <v>42</v>
      </c>
      <c r="R22" s="121" t="s">
        <v>42</v>
      </c>
      <c r="S22" s="127" t="s">
        <v>42</v>
      </c>
      <c r="T22" s="118"/>
      <c r="U22" s="11" t="s">
        <v>44</v>
      </c>
      <c r="V22" s="137">
        <v>2</v>
      </c>
      <c r="W22" s="118"/>
      <c r="X22" s="3" t="s">
        <v>60</v>
      </c>
      <c r="Y22" s="3" t="s">
        <v>69</v>
      </c>
      <c r="Z22" s="11" t="s">
        <v>151</v>
      </c>
      <c r="AA22" s="11" t="s">
        <v>151</v>
      </c>
      <c r="AB22" s="3" t="s">
        <v>47</v>
      </c>
      <c r="AC22" s="3" t="s">
        <v>47</v>
      </c>
      <c r="AJ22" s="136"/>
      <c r="AK22" s="136"/>
      <c r="AL22" s="136"/>
      <c r="AM22" s="136"/>
      <c r="AN22" s="136"/>
      <c r="AO22" s="133">
        <f>IF(AN21=AO21,1,0)</f>
        <v>0</v>
      </c>
      <c r="AP22" s="133"/>
      <c r="AS22" s="128"/>
      <c r="AT22" s="142"/>
      <c r="AU22" s="29"/>
    </row>
    <row r="23" spans="2:47" ht="27" customHeight="1" x14ac:dyDescent="0.25">
      <c r="B23" s="180">
        <f>IF(AP23&lt;1,5,"ﾅﾝﾊﾞｰｶｰﾄﾞが重複しています")</f>
        <v>5</v>
      </c>
      <c r="C23" s="176"/>
      <c r="D23" s="178"/>
      <c r="E23" s="130"/>
      <c r="F23" s="186"/>
      <c r="G23" s="153"/>
      <c r="H23" s="153"/>
      <c r="I23" s="154"/>
      <c r="J23" s="14" t="str">
        <f>IF(E23="","",LEN(E23)-LEN(SUBSTITUTE(SUBSTITUTE(E23," ",),"　",)))</f>
        <v/>
      </c>
      <c r="K23" s="119" t="s">
        <v>55</v>
      </c>
      <c r="L23" s="121" t="s">
        <v>42</v>
      </c>
      <c r="M23" s="121" t="s">
        <v>42</v>
      </c>
      <c r="N23" s="121" t="s">
        <v>42</v>
      </c>
      <c r="O23" s="120" t="s">
        <v>132</v>
      </c>
      <c r="P23" s="121" t="s">
        <v>42</v>
      </c>
      <c r="Q23" s="121" t="s">
        <v>42</v>
      </c>
      <c r="R23" s="121" t="s">
        <v>42</v>
      </c>
      <c r="S23" s="127" t="s">
        <v>42</v>
      </c>
      <c r="T23" s="118"/>
      <c r="U23" s="11" t="s">
        <v>45</v>
      </c>
      <c r="V23" s="137">
        <v>3</v>
      </c>
      <c r="W23" s="118"/>
      <c r="X23" s="3" t="s">
        <v>61</v>
      </c>
      <c r="Y23" s="3" t="s">
        <v>67</v>
      </c>
      <c r="Z23" s="11" t="s">
        <v>152</v>
      </c>
      <c r="AA23" s="11" t="s">
        <v>152</v>
      </c>
      <c r="AB23" s="3" t="s">
        <v>43</v>
      </c>
      <c r="AC23" s="3" t="s">
        <v>43</v>
      </c>
      <c r="AJ23" s="132" t="str">
        <f>IF(D23="","",C23&amp;D23)</f>
        <v/>
      </c>
      <c r="AK23" s="132">
        <f>IF(AJ23="",1,AJ23)</f>
        <v>1</v>
      </c>
      <c r="AL23" s="132">
        <f>IF(ISERROR(VLOOKUP(AK23,$AJ$13:AJ22,1,FALSE)),0,VLOOKUP(AK23,$AJ$13:AJ22,1,FALSE))</f>
        <v>0</v>
      </c>
      <c r="AM23" s="132" t="str">
        <f>IF(D23="","",D23&amp;E23)</f>
        <v/>
      </c>
      <c r="AN23" s="132">
        <f>IF(AM23="",1,AM23)</f>
        <v>1</v>
      </c>
      <c r="AO23" s="133">
        <f>IF(ISERROR(VLOOKUP(AN23,$AM$13:AM22,1,FALSE)),0,VLOOKUP(AN23,$AM$13:AM22,1,FALSE))</f>
        <v>0</v>
      </c>
      <c r="AP23" s="133">
        <f>IF(AK23=AL23,1,0)-AO24</f>
        <v>0</v>
      </c>
      <c r="AS23" s="123" t="str">
        <f>$B$4&amp;C25&amp;G25</f>
        <v/>
      </c>
      <c r="AT23" s="141" t="str">
        <f>$B$4&amp;C25&amp;H25</f>
        <v/>
      </c>
      <c r="AU23" s="29"/>
    </row>
    <row r="24" spans="2:47" ht="27" customHeight="1" x14ac:dyDescent="0.25">
      <c r="B24" s="181"/>
      <c r="C24" s="176"/>
      <c r="D24" s="178"/>
      <c r="E24" s="130"/>
      <c r="F24" s="218"/>
      <c r="G24" s="159"/>
      <c r="H24" s="15"/>
      <c r="I24" s="131"/>
      <c r="K24" s="119" t="s">
        <v>171</v>
      </c>
      <c r="L24" s="121" t="s">
        <v>42</v>
      </c>
      <c r="M24" s="121" t="s">
        <v>42</v>
      </c>
      <c r="N24" s="120" t="s">
        <v>132</v>
      </c>
      <c r="O24" s="120" t="s">
        <v>132</v>
      </c>
      <c r="P24" s="121" t="s">
        <v>42</v>
      </c>
      <c r="Q24" s="121" t="s">
        <v>42</v>
      </c>
      <c r="R24" s="121" t="s">
        <v>42</v>
      </c>
      <c r="S24" s="127" t="s">
        <v>42</v>
      </c>
      <c r="T24" s="118"/>
      <c r="U24" s="11" t="s">
        <v>62</v>
      </c>
      <c r="V24" s="137">
        <v>4</v>
      </c>
      <c r="W24" s="29"/>
      <c r="X24" s="3" t="s">
        <v>67</v>
      </c>
      <c r="Y24" s="3" t="s">
        <v>68</v>
      </c>
      <c r="Z24" s="3" t="s">
        <v>65</v>
      </c>
      <c r="AA24" s="3" t="s">
        <v>69</v>
      </c>
      <c r="AB24" s="11" t="s">
        <v>175</v>
      </c>
      <c r="AC24" s="11" t="s">
        <v>175</v>
      </c>
      <c r="AD24" s="11"/>
      <c r="AE24" s="11"/>
      <c r="AF24" s="11"/>
      <c r="AG24" s="11"/>
      <c r="AH24" s="11"/>
      <c r="AI24" s="11"/>
      <c r="AJ24" s="136"/>
      <c r="AK24" s="136"/>
      <c r="AL24" s="136"/>
      <c r="AM24" s="136"/>
      <c r="AN24" s="136"/>
      <c r="AO24" s="133">
        <f>IF(AN23=AO23,1,0)</f>
        <v>0</v>
      </c>
      <c r="AP24" s="133"/>
      <c r="AS24" s="128"/>
      <c r="AT24" s="142"/>
      <c r="AU24" s="29"/>
    </row>
    <row r="25" spans="2:47" ht="27" customHeight="1" thickBot="1" x14ac:dyDescent="0.3">
      <c r="B25" s="180">
        <f>IF(AP25&lt;1,6,"ﾅﾝﾊﾞｰｶｰﾄﾞが重複しています")</f>
        <v>6</v>
      </c>
      <c r="C25" s="176"/>
      <c r="D25" s="178"/>
      <c r="E25" s="130"/>
      <c r="F25" s="186"/>
      <c r="G25" s="153"/>
      <c r="H25" s="153"/>
      <c r="I25" s="154"/>
      <c r="J25" s="14" t="str">
        <f>IF(E25="","",LEN(E25)-LEN(SUBSTITUTE(SUBSTITUTE(E25," ",),"　",)))</f>
        <v/>
      </c>
      <c r="K25" s="152" t="s">
        <v>174</v>
      </c>
      <c r="L25" s="138" t="s">
        <v>42</v>
      </c>
      <c r="M25" s="138" t="s">
        <v>42</v>
      </c>
      <c r="N25" s="138" t="s">
        <v>42</v>
      </c>
      <c r="O25" s="138" t="s">
        <v>42</v>
      </c>
      <c r="P25" s="139" t="s">
        <v>132</v>
      </c>
      <c r="Q25" s="139" t="s">
        <v>132</v>
      </c>
      <c r="R25" s="138" t="s">
        <v>42</v>
      </c>
      <c r="S25" s="140" t="s">
        <v>42</v>
      </c>
      <c r="T25" s="3"/>
      <c r="U25" s="11"/>
      <c r="V25" s="137">
        <v>5</v>
      </c>
      <c r="W25" s="3"/>
      <c r="X25" s="3" t="s">
        <v>68</v>
      </c>
      <c r="Y25" s="3" t="s">
        <v>149</v>
      </c>
      <c r="Z25" s="3" t="s">
        <v>47</v>
      </c>
      <c r="AA25" s="3" t="s">
        <v>47</v>
      </c>
      <c r="AJ25" s="132" t="str">
        <f>IF(D25="","",C25&amp;D25)</f>
        <v/>
      </c>
      <c r="AK25" s="132">
        <f>IF(AJ25="",1,AJ25)</f>
        <v>1</v>
      </c>
      <c r="AL25" s="132">
        <f>IF(ISERROR(VLOOKUP(AK25,$AJ$13:AJ24,1,FALSE)),0,VLOOKUP(AK25,$AJ$13:AJ24,1,FALSE))</f>
        <v>0</v>
      </c>
      <c r="AM25" s="132" t="str">
        <f>IF(D25="","",D25&amp;E25)</f>
        <v/>
      </c>
      <c r="AN25" s="132">
        <f>IF(AM25="",1,AM25)</f>
        <v>1</v>
      </c>
      <c r="AO25" s="133">
        <f>IF(ISERROR(VLOOKUP(AN25,$AM$13:AM24,1,FALSE)),0,VLOOKUP(AN25,$AM$13:AM24,1,FALSE))</f>
        <v>0</v>
      </c>
      <c r="AP25" s="133">
        <f>IF(AK25=AL25,1,0)-AO26</f>
        <v>0</v>
      </c>
      <c r="AS25" s="123" t="str">
        <f>$B$4&amp;C27&amp;G27</f>
        <v/>
      </c>
      <c r="AT25" s="141" t="str">
        <f>$B$4&amp;C27&amp;H27</f>
        <v/>
      </c>
      <c r="AU25" s="29"/>
    </row>
    <row r="26" spans="2:47" ht="27" customHeight="1" x14ac:dyDescent="0.25">
      <c r="B26" s="181"/>
      <c r="C26" s="176"/>
      <c r="D26" s="178"/>
      <c r="E26" s="130"/>
      <c r="F26" s="218"/>
      <c r="G26" s="159"/>
      <c r="H26" s="15"/>
      <c r="I26" s="131"/>
      <c r="T26" s="3"/>
      <c r="U26" s="11"/>
      <c r="V26" s="137">
        <v>6</v>
      </c>
      <c r="W26" s="3"/>
      <c r="X26" s="3" t="s">
        <v>148</v>
      </c>
      <c r="Z26" s="3" t="s">
        <v>43</v>
      </c>
      <c r="AA26" s="3" t="s">
        <v>43</v>
      </c>
      <c r="AC26" s="11"/>
      <c r="AD26" s="11"/>
      <c r="AF26" s="11"/>
      <c r="AG26" s="11"/>
      <c r="AH26" s="11"/>
      <c r="AJ26" s="136"/>
      <c r="AK26" s="136"/>
      <c r="AL26" s="136"/>
      <c r="AM26" s="136"/>
      <c r="AN26" s="136"/>
      <c r="AO26" s="133">
        <f>IF(AN25=AO25,1,0)</f>
        <v>0</v>
      </c>
      <c r="AP26" s="133"/>
      <c r="AS26" s="128"/>
      <c r="AT26" s="142"/>
      <c r="AU26" s="29"/>
    </row>
    <row r="27" spans="2:47" ht="27" customHeight="1" x14ac:dyDescent="0.25">
      <c r="B27" s="180">
        <f>IF(AP27&lt;1,7,"ﾅﾝﾊﾞｰｶｰﾄﾞが重複しています")</f>
        <v>7</v>
      </c>
      <c r="C27" s="176"/>
      <c r="D27" s="178"/>
      <c r="E27" s="130"/>
      <c r="F27" s="186"/>
      <c r="G27" s="153"/>
      <c r="H27" s="153"/>
      <c r="I27" s="154"/>
      <c r="J27" s="14" t="str">
        <f>IF(E27="","",LEN(E27)-LEN(SUBSTITUTE(SUBSTITUTE(E27," ",),"　",)))</f>
        <v/>
      </c>
      <c r="T27" s="3"/>
      <c r="U27" s="3"/>
      <c r="V27" s="3"/>
      <c r="W27" s="3"/>
      <c r="Z27" s="3" t="s">
        <v>48</v>
      </c>
      <c r="AA27" s="3" t="s">
        <v>55</v>
      </c>
      <c r="AJ27" s="132" t="str">
        <f>IF(D27="","",C27&amp;D27)</f>
        <v/>
      </c>
      <c r="AK27" s="132">
        <f>IF(AJ27="",1,AJ27)</f>
        <v>1</v>
      </c>
      <c r="AL27" s="132">
        <f>IF(ISERROR(VLOOKUP(AK27,$AJ$13:AJ26,1,FALSE)),0,VLOOKUP(AK27,$AJ$13:AJ26,1,FALSE))</f>
        <v>0</v>
      </c>
      <c r="AM27" s="132" t="str">
        <f>IF(D27="","",D27&amp;E27)</f>
        <v/>
      </c>
      <c r="AN27" s="132">
        <f>IF(AM27="",1,AM27)</f>
        <v>1</v>
      </c>
      <c r="AO27" s="133">
        <f>IF(ISERROR(VLOOKUP(AN27,$AM$13:AM26,1,FALSE)),0,VLOOKUP(AN27,$AM$13:AM26,1,FALSE))</f>
        <v>0</v>
      </c>
      <c r="AP27" s="133">
        <f>IF(AK27=AL27,1,0)-AO28</f>
        <v>0</v>
      </c>
      <c r="AS27" s="123" t="str">
        <f>$B$4&amp;C29&amp;G29</f>
        <v/>
      </c>
      <c r="AT27" s="141" t="str">
        <f>$B$4&amp;C29&amp;H29</f>
        <v/>
      </c>
      <c r="AU27" s="29"/>
    </row>
    <row r="28" spans="2:47" ht="27" customHeight="1" x14ac:dyDescent="0.25">
      <c r="B28" s="181"/>
      <c r="C28" s="176"/>
      <c r="D28" s="178"/>
      <c r="E28" s="130"/>
      <c r="F28" s="218"/>
      <c r="G28" s="159"/>
      <c r="H28" s="15"/>
      <c r="I28" s="131"/>
      <c r="T28" s="3"/>
      <c r="U28" s="3"/>
      <c r="V28" s="3"/>
      <c r="W28" s="3"/>
      <c r="Z28" s="3" t="s">
        <v>171</v>
      </c>
      <c r="AA28" s="3" t="s">
        <v>171</v>
      </c>
      <c r="AJ28" s="136"/>
      <c r="AK28" s="136"/>
      <c r="AL28" s="136"/>
      <c r="AM28" s="136"/>
      <c r="AN28" s="136"/>
      <c r="AO28" s="133">
        <f>IF(AN27=AO27,1,0)</f>
        <v>0</v>
      </c>
      <c r="AP28" s="133"/>
      <c r="AS28" s="128"/>
      <c r="AT28" s="142"/>
      <c r="AU28" s="29"/>
    </row>
    <row r="29" spans="2:47" ht="27" customHeight="1" x14ac:dyDescent="0.25">
      <c r="B29" s="180">
        <f>IF(AP29&lt;1,8,"ﾅﾝﾊﾞｰｶｰﾄﾞが重複しています")</f>
        <v>8</v>
      </c>
      <c r="C29" s="176"/>
      <c r="D29" s="178"/>
      <c r="E29" s="130"/>
      <c r="F29" s="186"/>
      <c r="G29" s="153"/>
      <c r="H29" s="153"/>
      <c r="I29" s="154"/>
      <c r="J29" s="14" t="str">
        <f>IF(E29="","",LEN(E29)-LEN(SUBSTITUTE(SUBSTITUTE(E29," ",),"　",)))</f>
        <v/>
      </c>
      <c r="T29" s="3"/>
      <c r="U29" s="3"/>
      <c r="V29" s="3"/>
      <c r="W29" s="3"/>
      <c r="AJ29" s="132" t="str">
        <f>IF(D29="","",C29&amp;D29)</f>
        <v/>
      </c>
      <c r="AK29" s="132">
        <f>IF(AJ29="",1,AJ29)</f>
        <v>1</v>
      </c>
      <c r="AL29" s="132">
        <f>IF(ISERROR(VLOOKUP(AK29,$AJ$13:AJ28,1,FALSE)),0,VLOOKUP(AK29,$AJ$13:AJ28,1,FALSE))</f>
        <v>0</v>
      </c>
      <c r="AM29" s="132" t="str">
        <f>IF(D29="","",D29&amp;E29)</f>
        <v/>
      </c>
      <c r="AN29" s="132">
        <f>IF(AM29="",1,AM29)</f>
        <v>1</v>
      </c>
      <c r="AO29" s="133">
        <f>IF(ISERROR(VLOOKUP(AN29,$AM$13:AM28,1,FALSE)),0,VLOOKUP(AN29,$AM$13:AM28,1,FALSE))</f>
        <v>0</v>
      </c>
      <c r="AP29" s="133">
        <f>IF(AK29=AL29,1,0)-AO30</f>
        <v>0</v>
      </c>
      <c r="AS29" s="123" t="str">
        <f>$B$4&amp;C31&amp;G31</f>
        <v/>
      </c>
      <c r="AT29" s="141" t="str">
        <f>$B$4&amp;C31&amp;H31</f>
        <v/>
      </c>
      <c r="AU29" s="29"/>
    </row>
    <row r="30" spans="2:47" ht="27" customHeight="1" x14ac:dyDescent="0.25">
      <c r="B30" s="181"/>
      <c r="C30" s="176"/>
      <c r="D30" s="178"/>
      <c r="E30" s="130"/>
      <c r="F30" s="218"/>
      <c r="G30" s="159"/>
      <c r="H30" s="15"/>
      <c r="I30" s="131"/>
      <c r="T30" s="3"/>
      <c r="U30" s="3"/>
      <c r="V30" s="3"/>
      <c r="W30" s="3"/>
      <c r="AJ30" s="136"/>
      <c r="AK30" s="136"/>
      <c r="AL30" s="136"/>
      <c r="AM30" s="136"/>
      <c r="AN30" s="136"/>
      <c r="AO30" s="133">
        <f>IF(AN29=AO29,1,0)</f>
        <v>0</v>
      </c>
      <c r="AP30" s="133"/>
      <c r="AS30" s="128"/>
      <c r="AT30" s="142"/>
      <c r="AU30" s="29"/>
    </row>
    <row r="31" spans="2:47" ht="27" customHeight="1" x14ac:dyDescent="0.25">
      <c r="B31" s="180">
        <f>IF(AP31&lt;1,9,"ﾅﾝﾊﾞｰｶｰﾄﾞが重複しています")</f>
        <v>9</v>
      </c>
      <c r="C31" s="176"/>
      <c r="D31" s="178"/>
      <c r="E31" s="130"/>
      <c r="F31" s="186"/>
      <c r="G31" s="153"/>
      <c r="H31" s="153"/>
      <c r="I31" s="154"/>
      <c r="J31" s="14" t="str">
        <f>IF(E31="","",LEN(E31)-LEN(SUBSTITUTE(SUBSTITUTE(E31," ",),"　",)))</f>
        <v/>
      </c>
      <c r="T31" s="3"/>
      <c r="U31" s="3"/>
      <c r="V31" s="3"/>
      <c r="W31" s="3"/>
      <c r="AJ31" s="132" t="str">
        <f>IF(D31="","",C31&amp;D31)</f>
        <v/>
      </c>
      <c r="AK31" s="132">
        <f>IF(AJ31="",1,AJ31)</f>
        <v>1</v>
      </c>
      <c r="AL31" s="132">
        <f>IF(ISERROR(VLOOKUP(AK31,$AJ$13:AJ30,1,FALSE)),0,VLOOKUP(AK31,$AJ$13:AJ30,1,FALSE))</f>
        <v>0</v>
      </c>
      <c r="AM31" s="132" t="str">
        <f>IF(D31="","",D31&amp;E31)</f>
        <v/>
      </c>
      <c r="AN31" s="132">
        <f>IF(AM31="",1,AM31)</f>
        <v>1</v>
      </c>
      <c r="AO31" s="133">
        <f>IF(ISERROR(VLOOKUP(AN31,$AM$13:AM30,1,FALSE)),0,VLOOKUP(AN31,$AM$13:AM30,1,FALSE))</f>
        <v>0</v>
      </c>
      <c r="AP31" s="133">
        <f>IF(AK31=AL31,1,0)-AO32</f>
        <v>0</v>
      </c>
      <c r="AS31" s="123" t="str">
        <f>$B$4&amp;C33&amp;G33</f>
        <v/>
      </c>
      <c r="AT31" s="141" t="str">
        <f>$B$4&amp;C33&amp;H33</f>
        <v/>
      </c>
    </row>
    <row r="32" spans="2:47" ht="27" customHeight="1" x14ac:dyDescent="0.25">
      <c r="B32" s="181"/>
      <c r="C32" s="176"/>
      <c r="D32" s="178"/>
      <c r="E32" s="130"/>
      <c r="F32" s="218"/>
      <c r="G32" s="159"/>
      <c r="H32" s="15"/>
      <c r="I32" s="131"/>
      <c r="T32" s="3"/>
      <c r="U32" s="3"/>
      <c r="V32" s="3"/>
      <c r="W32" s="3"/>
      <c r="AJ32" s="136"/>
      <c r="AK32" s="136"/>
      <c r="AL32" s="136"/>
      <c r="AM32" s="136"/>
      <c r="AN32" s="136"/>
      <c r="AO32" s="133">
        <f>IF(AN31=AO31,1,0)</f>
        <v>0</v>
      </c>
      <c r="AP32" s="133"/>
      <c r="AS32" s="128"/>
      <c r="AT32" s="142"/>
    </row>
    <row r="33" spans="1:46" ht="27" customHeight="1" thickBot="1" x14ac:dyDescent="0.3">
      <c r="B33" s="174">
        <f>IF(AP33&lt;1,10,"ﾅﾝﾊﾞｰｶｰﾄﾞが重複しています")</f>
        <v>10</v>
      </c>
      <c r="C33" s="176"/>
      <c r="D33" s="178"/>
      <c r="E33" s="130"/>
      <c r="F33" s="186"/>
      <c r="G33" s="153"/>
      <c r="H33" s="153"/>
      <c r="I33" s="154"/>
      <c r="J33" s="14" t="str">
        <f>IF(E33="","",LEN(E33)-LEN(SUBSTITUTE(SUBSTITUTE(E33," ",),"　",)))</f>
        <v/>
      </c>
      <c r="T33" s="3"/>
      <c r="U33" s="3"/>
      <c r="V33" s="3"/>
      <c r="W33" s="3"/>
      <c r="AJ33" s="132" t="str">
        <f>IF(D33="","",C33&amp;D33)</f>
        <v/>
      </c>
      <c r="AK33" s="132">
        <f>IF(AJ33="",1,AJ33)</f>
        <v>1</v>
      </c>
      <c r="AL33" s="132">
        <f>IF(ISERROR(VLOOKUP(AK33,$AJ$13:AJ32,1,FALSE)),0,VLOOKUP(AK33,$AJ$13:AJ32,1,FALSE))</f>
        <v>0</v>
      </c>
      <c r="AM33" s="132" t="str">
        <f>IF(D33="","",D33&amp;E33)</f>
        <v/>
      </c>
      <c r="AN33" s="132">
        <f>IF(AM33="",1,AM33)</f>
        <v>1</v>
      </c>
      <c r="AO33" s="133">
        <f>IF(ISERROR(VLOOKUP(AN33,$AM$13:AM32,1,FALSE)),0,VLOOKUP(AN33,$AM$13:AM32,1,FALSE))</f>
        <v>0</v>
      </c>
      <c r="AP33" s="133">
        <f>IF(AK33=AL33,1,0)-AO34</f>
        <v>0</v>
      </c>
      <c r="AS33" s="123" t="str">
        <f>$B$4&amp;C35&amp;G35</f>
        <v/>
      </c>
      <c r="AT33" s="141" t="str">
        <f>$B$4&amp;C35&amp;H35</f>
        <v/>
      </c>
    </row>
    <row r="34" spans="1:46" ht="27" customHeight="1" thickBot="1" x14ac:dyDescent="0.3">
      <c r="B34" s="175"/>
      <c r="C34" s="177"/>
      <c r="D34" s="179"/>
      <c r="E34" s="143"/>
      <c r="F34" s="187"/>
      <c r="G34" s="161"/>
      <c r="H34" s="16"/>
      <c r="I34" s="144"/>
      <c r="T34" s="3"/>
      <c r="U34" s="3"/>
      <c r="V34" s="3"/>
      <c r="W34" s="3"/>
      <c r="AJ34" s="136"/>
      <c r="AK34" s="136"/>
      <c r="AL34" s="136"/>
      <c r="AM34" s="136"/>
      <c r="AN34" s="136"/>
      <c r="AO34" s="133">
        <f>IF(AN33=AO33,1,0)</f>
        <v>0</v>
      </c>
      <c r="AP34" s="133"/>
      <c r="AS34" s="128"/>
      <c r="AT34" s="142"/>
    </row>
    <row r="35" spans="1:46" ht="27" customHeight="1" thickBot="1" x14ac:dyDescent="0.3">
      <c r="A35" s="129">
        <f>COUNTA(E35,E37,E39,E41,E43,E45,E47,E49,E51,E53)</f>
        <v>0</v>
      </c>
      <c r="B35" s="175">
        <f>IF(AP35&lt;1,11,"ﾅﾝﾊﾞｰｶｰﾄﾞが重複しています")</f>
        <v>11</v>
      </c>
      <c r="C35" s="183"/>
      <c r="D35" s="184"/>
      <c r="E35" s="145"/>
      <c r="F35" s="235"/>
      <c r="G35" s="166"/>
      <c r="H35" s="166"/>
      <c r="I35" s="167"/>
      <c r="J35" s="14" t="str">
        <f>IF(E35="","",LEN(E35)-LEN(SUBSTITUTE(SUBSTITUTE(E35," ",),"　",)))</f>
        <v/>
      </c>
      <c r="T35" s="17"/>
      <c r="U35" s="17"/>
      <c r="V35" s="17"/>
      <c r="W35" s="17"/>
      <c r="AJ35" s="132" t="str">
        <f>IF(D35="","",C35&amp;D35)</f>
        <v/>
      </c>
      <c r="AK35" s="132">
        <f>IF(AJ35="",1,AJ35)</f>
        <v>1</v>
      </c>
      <c r="AL35" s="132">
        <f>IF(ISERROR(VLOOKUP(AK35,$AJ$13:AJ34,1,FALSE)),0,VLOOKUP(AK35,$AJ$13:AJ34,1,FALSE))</f>
        <v>0</v>
      </c>
      <c r="AM35" s="132" t="str">
        <f>IF(D35="","",D35&amp;E35)</f>
        <v/>
      </c>
      <c r="AN35" s="132">
        <f>IF(AM35="",1,AM35)</f>
        <v>1</v>
      </c>
      <c r="AO35" s="133">
        <f>IF(ISERROR(VLOOKUP(AN35,$AM$13:AM34,1,FALSE)),0,VLOOKUP(AN35,$AM$13:AM34,1,FALSE))</f>
        <v>0</v>
      </c>
      <c r="AP35" s="133">
        <f>IF(AK35=AL35,1,0)-AO36</f>
        <v>0</v>
      </c>
      <c r="AS35" s="123" t="str">
        <f>$B$4&amp;C37&amp;G37</f>
        <v/>
      </c>
      <c r="AT35" s="141" t="str">
        <f>$B$4&amp;C37&amp;H37</f>
        <v/>
      </c>
    </row>
    <row r="36" spans="1:46" ht="27" customHeight="1" x14ac:dyDescent="0.25">
      <c r="A36" s="134">
        <f>COUNTA(G35:I35,G37:I37,G39:I39,G41:I41,G43:I43,G45:I45,G47:I47,G49:I49,G51:I51,G53:I53)</f>
        <v>0</v>
      </c>
      <c r="B36" s="185"/>
      <c r="C36" s="176"/>
      <c r="D36" s="178"/>
      <c r="E36" s="130"/>
      <c r="F36" s="218"/>
      <c r="G36" s="159"/>
      <c r="H36" s="15"/>
      <c r="I36" s="131"/>
      <c r="T36" s="17"/>
      <c r="U36" s="17"/>
      <c r="V36" s="17"/>
      <c r="W36" s="17"/>
      <c r="AJ36" s="136"/>
      <c r="AK36" s="136"/>
      <c r="AL36" s="136"/>
      <c r="AM36" s="136"/>
      <c r="AN36" s="136"/>
      <c r="AO36" s="133">
        <f>IF(AN35=AO35,1,0)</f>
        <v>0</v>
      </c>
      <c r="AP36" s="133"/>
      <c r="AS36" s="128"/>
      <c r="AT36" s="142"/>
    </row>
    <row r="37" spans="1:46" ht="27" customHeight="1" x14ac:dyDescent="0.25">
      <c r="B37" s="180">
        <f>IF(AP37&lt;1,12,"ﾅﾝﾊﾞｰｶｰﾄﾞが重複しています")</f>
        <v>12</v>
      </c>
      <c r="C37" s="176"/>
      <c r="D37" s="178"/>
      <c r="E37" s="130"/>
      <c r="F37" s="186"/>
      <c r="G37" s="153"/>
      <c r="H37" s="153"/>
      <c r="I37" s="154"/>
      <c r="J37" s="14" t="str">
        <f>IF(E37="","",LEN(E37)-LEN(SUBSTITUTE(SUBSTITUTE(E37," ",),"　",)))</f>
        <v/>
      </c>
      <c r="T37" s="17"/>
      <c r="U37" s="17"/>
      <c r="V37" s="17"/>
      <c r="W37" s="17"/>
      <c r="AJ37" s="132" t="str">
        <f>IF(D37="","",C37&amp;D37)</f>
        <v/>
      </c>
      <c r="AK37" s="132">
        <f>IF(AJ37="",1,AJ37)</f>
        <v>1</v>
      </c>
      <c r="AL37" s="132">
        <f>IF(ISERROR(VLOOKUP(AK37,$AJ$13:AJ36,1,FALSE)),0,VLOOKUP(AK37,$AJ$13:AJ36,1,FALSE))</f>
        <v>0</v>
      </c>
      <c r="AM37" s="132" t="str">
        <f>IF(D37="","",D37&amp;E37)</f>
        <v/>
      </c>
      <c r="AN37" s="132">
        <f>IF(AM37="",1,AM37)</f>
        <v>1</v>
      </c>
      <c r="AO37" s="133">
        <f>IF(ISERROR(VLOOKUP(AN37,$AM$13:AM36,1,FALSE)),0,VLOOKUP(AN37,$AM$13:AM36,1,FALSE))</f>
        <v>0</v>
      </c>
      <c r="AP37" s="133">
        <f>IF(AK37=AL37,1,0)-AO38</f>
        <v>0</v>
      </c>
      <c r="AS37" s="123" t="str">
        <f>$B$4&amp;C39&amp;G39</f>
        <v/>
      </c>
      <c r="AT37" s="141" t="str">
        <f>$B$4&amp;C39&amp;H39</f>
        <v/>
      </c>
    </row>
    <row r="38" spans="1:46" ht="27" customHeight="1" x14ac:dyDescent="0.25">
      <c r="B38" s="181"/>
      <c r="C38" s="176"/>
      <c r="D38" s="178"/>
      <c r="E38" s="130"/>
      <c r="F38" s="218"/>
      <c r="G38" s="159"/>
      <c r="H38" s="15"/>
      <c r="I38" s="131"/>
      <c r="T38" s="17"/>
      <c r="U38" s="17"/>
      <c r="V38" s="17"/>
      <c r="W38" s="17"/>
      <c r="AJ38" s="136"/>
      <c r="AK38" s="136"/>
      <c r="AL38" s="136"/>
      <c r="AM38" s="136"/>
      <c r="AN38" s="136"/>
      <c r="AO38" s="133">
        <f>IF(AN37=AO37,1,0)</f>
        <v>0</v>
      </c>
      <c r="AP38" s="133"/>
      <c r="AS38" s="128"/>
      <c r="AT38" s="142"/>
    </row>
    <row r="39" spans="1:46" ht="27" customHeight="1" x14ac:dyDescent="0.25">
      <c r="B39" s="180">
        <f>IF(AP39&lt;1,13,"ﾅﾝﾊﾞｰｶｰﾄﾞが重複しています")</f>
        <v>13</v>
      </c>
      <c r="C39" s="176"/>
      <c r="D39" s="178"/>
      <c r="E39" s="130"/>
      <c r="F39" s="186"/>
      <c r="G39" s="153"/>
      <c r="H39" s="153"/>
      <c r="I39" s="154"/>
      <c r="J39" s="14" t="str">
        <f>IF(E39="","",LEN(E39)-LEN(SUBSTITUTE(SUBSTITUTE(E39," ",),"　",)))</f>
        <v/>
      </c>
      <c r="P39" s="3"/>
      <c r="Q39" s="3"/>
      <c r="R39" s="3"/>
      <c r="S39" s="3"/>
      <c r="T39" s="17"/>
      <c r="U39" s="17"/>
      <c r="V39" s="17"/>
      <c r="W39" s="17"/>
      <c r="AJ39" s="132" t="str">
        <f>IF(D39="","",C39&amp;D39)</f>
        <v/>
      </c>
      <c r="AK39" s="132">
        <f>IF(AJ39="",1,AJ39)</f>
        <v>1</v>
      </c>
      <c r="AL39" s="132">
        <f>IF(ISERROR(VLOOKUP(AK39,$AJ$13:AJ38,1,FALSE)),0,VLOOKUP(AK39,$AJ$13:AJ38,1,FALSE))</f>
        <v>0</v>
      </c>
      <c r="AM39" s="132" t="str">
        <f>IF(D39="","",D39&amp;E39)</f>
        <v/>
      </c>
      <c r="AN39" s="132">
        <f>IF(AM39="",1,AM39)</f>
        <v>1</v>
      </c>
      <c r="AO39" s="133">
        <f>IF(ISERROR(VLOOKUP(AN39,$AM$13:AM38,1,FALSE)),0,VLOOKUP(AN39,$AM$13:AM38,1,FALSE))</f>
        <v>0</v>
      </c>
      <c r="AP39" s="133">
        <f>IF(AK39=AL39,1,0)-AO40</f>
        <v>0</v>
      </c>
      <c r="AS39" s="123" t="str">
        <f>$B$4&amp;C41&amp;G41</f>
        <v/>
      </c>
      <c r="AT39" s="141" t="str">
        <f>$B$4&amp;C41&amp;H41</f>
        <v/>
      </c>
    </row>
    <row r="40" spans="1:46" ht="27" customHeight="1" x14ac:dyDescent="0.25">
      <c r="B40" s="181"/>
      <c r="C40" s="176"/>
      <c r="D40" s="178"/>
      <c r="E40" s="130"/>
      <c r="F40" s="218"/>
      <c r="G40" s="159"/>
      <c r="H40" s="15"/>
      <c r="I40" s="131"/>
      <c r="P40" s="146"/>
      <c r="Q40" s="146"/>
      <c r="R40" s="146"/>
      <c r="S40" s="146"/>
      <c r="T40" s="146"/>
      <c r="U40" s="146"/>
      <c r="V40" s="146"/>
      <c r="W40" s="146"/>
      <c r="AJ40" s="136"/>
      <c r="AK40" s="136"/>
      <c r="AL40" s="136"/>
      <c r="AM40" s="136"/>
      <c r="AN40" s="136"/>
      <c r="AO40" s="133">
        <f>IF(AN39=AO39,1,0)</f>
        <v>0</v>
      </c>
      <c r="AP40" s="133"/>
      <c r="AS40" s="128"/>
      <c r="AT40" s="142"/>
    </row>
    <row r="41" spans="1:46" ht="27" customHeight="1" x14ac:dyDescent="0.25">
      <c r="B41" s="180">
        <f>IF(AP41&lt;1,14,"ﾅﾝﾊﾞｰｶｰﾄﾞが重複しています")</f>
        <v>14</v>
      </c>
      <c r="C41" s="176"/>
      <c r="D41" s="178"/>
      <c r="E41" s="130"/>
      <c r="F41" s="186"/>
      <c r="G41" s="153"/>
      <c r="H41" s="153"/>
      <c r="I41" s="154"/>
      <c r="J41" s="14" t="str">
        <f>IF(E41="","",LEN(E41)-LEN(SUBSTITUTE(SUBSTITUTE(E41," ",),"　",)))</f>
        <v/>
      </c>
      <c r="P41" s="147"/>
      <c r="Q41" s="147"/>
      <c r="R41" s="147"/>
      <c r="S41" s="147"/>
      <c r="T41" s="147"/>
      <c r="U41" s="147"/>
      <c r="V41" s="147"/>
      <c r="W41" s="147"/>
      <c r="AJ41" s="132" t="str">
        <f>IF(D41="","",C41&amp;D41)</f>
        <v/>
      </c>
      <c r="AK41" s="132">
        <f>IF(AJ41="",1,AJ41)</f>
        <v>1</v>
      </c>
      <c r="AL41" s="132">
        <f>IF(ISERROR(VLOOKUP(AK41,$AJ$13:AJ40,1,FALSE)),0,VLOOKUP(AK41,$AJ$13:AJ40,1,FALSE))</f>
        <v>0</v>
      </c>
      <c r="AM41" s="132" t="str">
        <f>IF(D41="","",D41&amp;E41)</f>
        <v/>
      </c>
      <c r="AN41" s="132">
        <f>IF(AM41="",1,AM41)</f>
        <v>1</v>
      </c>
      <c r="AO41" s="133">
        <f>IF(ISERROR(VLOOKUP(AN41,$AM$13:AM40,1,FALSE)),0,VLOOKUP(AN41,$AM$13:AM40,1,FALSE))</f>
        <v>0</v>
      </c>
      <c r="AP41" s="133">
        <f>IF(AK41=AL41,1,0)-AO42</f>
        <v>0</v>
      </c>
      <c r="AS41" s="123" t="str">
        <f>$B$4&amp;C43&amp;G43</f>
        <v/>
      </c>
      <c r="AT41" s="141" t="str">
        <f>$B$4&amp;C43&amp;H43</f>
        <v/>
      </c>
    </row>
    <row r="42" spans="1:46" ht="27" customHeight="1" x14ac:dyDescent="0.25">
      <c r="B42" s="181"/>
      <c r="C42" s="176"/>
      <c r="D42" s="178"/>
      <c r="E42" s="130"/>
      <c r="F42" s="218"/>
      <c r="G42" s="159"/>
      <c r="H42" s="15"/>
      <c r="I42" s="131"/>
      <c r="P42" s="147"/>
      <c r="Q42" s="147"/>
      <c r="R42" s="147"/>
      <c r="S42" s="147"/>
      <c r="T42" s="147"/>
      <c r="U42" s="147"/>
      <c r="V42" s="147"/>
      <c r="W42" s="147"/>
      <c r="AJ42" s="136"/>
      <c r="AK42" s="136"/>
      <c r="AL42" s="136"/>
      <c r="AM42" s="136"/>
      <c r="AN42" s="136"/>
      <c r="AO42" s="133">
        <f>IF(AN41=AO41,1,0)</f>
        <v>0</v>
      </c>
      <c r="AP42" s="133"/>
      <c r="AS42" s="128"/>
      <c r="AT42" s="142"/>
    </row>
    <row r="43" spans="1:46" ht="27" customHeight="1" x14ac:dyDescent="0.25">
      <c r="B43" s="180">
        <f>IF(AP43&lt;1,15,"ﾅﾝﾊﾞｰｶｰﾄﾞが重複しています")</f>
        <v>15</v>
      </c>
      <c r="C43" s="176"/>
      <c r="D43" s="178"/>
      <c r="E43" s="130"/>
      <c r="F43" s="186"/>
      <c r="G43" s="153"/>
      <c r="H43" s="153"/>
      <c r="I43" s="154"/>
      <c r="J43" s="14" t="str">
        <f>IF(E43="","",LEN(E43)-LEN(SUBSTITUTE(SUBSTITUTE(E43," ",),"　",)))</f>
        <v/>
      </c>
      <c r="P43" s="146"/>
      <c r="Q43" s="146"/>
      <c r="R43" s="146"/>
      <c r="S43" s="146"/>
      <c r="T43" s="146"/>
      <c r="U43" s="146"/>
      <c r="V43" s="146"/>
      <c r="W43" s="146"/>
      <c r="AJ43" s="132" t="str">
        <f>IF(D43="","",C43&amp;D43)</f>
        <v/>
      </c>
      <c r="AK43" s="132">
        <f>IF(AJ43="",1,AJ43)</f>
        <v>1</v>
      </c>
      <c r="AL43" s="132">
        <f>IF(ISERROR(VLOOKUP(AK43,$AJ$13:AJ42,1,FALSE)),0,VLOOKUP(AK43,$AJ$13:AJ42,1,FALSE))</f>
        <v>0</v>
      </c>
      <c r="AM43" s="132" t="str">
        <f>IF(D43="","",D43&amp;E43)</f>
        <v/>
      </c>
      <c r="AN43" s="132">
        <f>IF(AM43="",1,AM43)</f>
        <v>1</v>
      </c>
      <c r="AO43" s="133">
        <f>IF(ISERROR(VLOOKUP(AN43,$AM$13:AM42,1,FALSE)),0,VLOOKUP(AN43,$AM$13:AM42,1,FALSE))</f>
        <v>0</v>
      </c>
      <c r="AP43" s="133">
        <f>IF(AK43=AL43,1,0)-AO44</f>
        <v>0</v>
      </c>
      <c r="AS43" s="123" t="str">
        <f>$B$4&amp;C45&amp;G45</f>
        <v/>
      </c>
      <c r="AT43" s="141" t="str">
        <f>$B$4&amp;C45&amp;H45</f>
        <v/>
      </c>
    </row>
    <row r="44" spans="1:46" ht="27" customHeight="1" x14ac:dyDescent="0.25">
      <c r="B44" s="181"/>
      <c r="C44" s="176"/>
      <c r="D44" s="178"/>
      <c r="E44" s="130"/>
      <c r="F44" s="218"/>
      <c r="G44" s="159"/>
      <c r="H44" s="15"/>
      <c r="I44" s="131"/>
      <c r="P44" s="146"/>
      <c r="Q44" s="146"/>
      <c r="R44" s="146"/>
      <c r="S44" s="146"/>
      <c r="T44" s="146"/>
      <c r="U44" s="146"/>
      <c r="V44" s="146"/>
      <c r="W44" s="146"/>
      <c r="AJ44" s="136"/>
      <c r="AK44" s="136"/>
      <c r="AL44" s="136"/>
      <c r="AM44" s="136"/>
      <c r="AN44" s="136"/>
      <c r="AO44" s="133">
        <f>IF(AN43=AO43,1,0)</f>
        <v>0</v>
      </c>
      <c r="AP44" s="133"/>
      <c r="AS44" s="128"/>
      <c r="AT44" s="142"/>
    </row>
    <row r="45" spans="1:46" ht="27" customHeight="1" x14ac:dyDescent="0.25">
      <c r="B45" s="180">
        <f>IF(AP45&lt;1,16,"ﾅﾝﾊﾞｰｶｰﾄﾞが重複しています")</f>
        <v>16</v>
      </c>
      <c r="C45" s="176"/>
      <c r="D45" s="178"/>
      <c r="E45" s="130"/>
      <c r="F45" s="186"/>
      <c r="G45" s="153"/>
      <c r="H45" s="153"/>
      <c r="I45" s="154"/>
      <c r="J45" s="14" t="str">
        <f>IF(E45="","",LEN(E45)-LEN(SUBSTITUTE(SUBSTITUTE(E45," ",),"　",)))</f>
        <v/>
      </c>
      <c r="P45" s="147"/>
      <c r="Q45" s="147"/>
      <c r="R45" s="147"/>
      <c r="S45" s="147"/>
      <c r="T45" s="147"/>
      <c r="U45" s="147"/>
      <c r="V45" s="147"/>
      <c r="W45" s="147"/>
      <c r="AJ45" s="132" t="str">
        <f>IF(D45="","",C45&amp;D45)</f>
        <v/>
      </c>
      <c r="AK45" s="132">
        <f>IF(AJ45="",1,AJ45)</f>
        <v>1</v>
      </c>
      <c r="AL45" s="132">
        <f>IF(ISERROR(VLOOKUP(AK45,$AJ$13:AJ44,1,FALSE)),0,VLOOKUP(AK45,$AJ$13:AJ44,1,FALSE))</f>
        <v>0</v>
      </c>
      <c r="AM45" s="132" t="str">
        <f>IF(D45="","",D45&amp;E45)</f>
        <v/>
      </c>
      <c r="AN45" s="132">
        <f>IF(AM45="",1,AM45)</f>
        <v>1</v>
      </c>
      <c r="AO45" s="133">
        <f>IF(ISERROR(VLOOKUP(AN45,$AM$13:AM44,1,FALSE)),0,VLOOKUP(AN45,$AM$13:AM44,1,FALSE))</f>
        <v>0</v>
      </c>
      <c r="AP45" s="133">
        <f>IF(AK45=AL45,1,0)-AO46</f>
        <v>0</v>
      </c>
      <c r="AS45" s="123" t="str">
        <f>$B$4&amp;C47&amp;G47</f>
        <v/>
      </c>
      <c r="AT45" s="141" t="str">
        <f>$B$4&amp;C47&amp;H47</f>
        <v/>
      </c>
    </row>
    <row r="46" spans="1:46" ht="27" customHeight="1" x14ac:dyDescent="0.25">
      <c r="B46" s="181"/>
      <c r="C46" s="176"/>
      <c r="D46" s="178"/>
      <c r="E46" s="130"/>
      <c r="F46" s="218"/>
      <c r="G46" s="159"/>
      <c r="H46" s="15"/>
      <c r="I46" s="131"/>
      <c r="P46" s="146"/>
      <c r="Q46" s="146"/>
      <c r="R46" s="146"/>
      <c r="S46" s="146"/>
      <c r="T46" s="146"/>
      <c r="U46" s="146"/>
      <c r="V46" s="146"/>
      <c r="W46" s="146"/>
      <c r="AJ46" s="136"/>
      <c r="AK46" s="136"/>
      <c r="AL46" s="136"/>
      <c r="AM46" s="136"/>
      <c r="AN46" s="136"/>
      <c r="AO46" s="133">
        <f>IF(AN45=AO45,1,0)</f>
        <v>0</v>
      </c>
      <c r="AP46" s="133"/>
      <c r="AS46" s="128"/>
      <c r="AT46" s="142"/>
    </row>
    <row r="47" spans="1:46" ht="27" customHeight="1" x14ac:dyDescent="0.25">
      <c r="B47" s="180">
        <f>IF(AP47&lt;1,17,"ﾅﾝﾊﾞｰｶｰﾄﾞが重複しています")</f>
        <v>17</v>
      </c>
      <c r="C47" s="176"/>
      <c r="D47" s="178"/>
      <c r="E47" s="130"/>
      <c r="F47" s="186"/>
      <c r="G47" s="153"/>
      <c r="H47" s="153"/>
      <c r="I47" s="154"/>
      <c r="J47" s="14" t="str">
        <f>IF(E47="","",LEN(E47)-LEN(SUBSTITUTE(SUBSTITUTE(E47," ",),"　",)))</f>
        <v/>
      </c>
      <c r="P47" s="147"/>
      <c r="Q47" s="147"/>
      <c r="R47" s="147"/>
      <c r="S47" s="147"/>
      <c r="T47" s="147"/>
      <c r="U47" s="147"/>
      <c r="V47" s="147"/>
      <c r="W47" s="147"/>
      <c r="AJ47" s="132" t="str">
        <f>IF(D47="","",C47&amp;D47)</f>
        <v/>
      </c>
      <c r="AK47" s="132">
        <f>IF(AJ47="",1,AJ47)</f>
        <v>1</v>
      </c>
      <c r="AL47" s="132">
        <f>IF(ISERROR(VLOOKUP(AK47,$AJ$13:AJ46,1,FALSE)),0,VLOOKUP(AK47,$AJ$13:AJ46,1,FALSE))</f>
        <v>0</v>
      </c>
      <c r="AM47" s="132" t="str">
        <f>IF(D47="","",D47&amp;E47)</f>
        <v/>
      </c>
      <c r="AN47" s="132">
        <f>IF(AM47="",1,AM47)</f>
        <v>1</v>
      </c>
      <c r="AO47" s="133">
        <f>IF(ISERROR(VLOOKUP(AN47,$AM$13:AM46,1,FALSE)),0,VLOOKUP(AN47,$AM$13:AM46,1,FALSE))</f>
        <v>0</v>
      </c>
      <c r="AP47" s="133">
        <f>IF(AK47=AL47,1,0)-AO48</f>
        <v>0</v>
      </c>
      <c r="AS47" s="123" t="str">
        <f>$B$4&amp;C49&amp;G49</f>
        <v/>
      </c>
      <c r="AT47" s="141" t="str">
        <f>$B$4&amp;C49&amp;H49</f>
        <v/>
      </c>
    </row>
    <row r="48" spans="1:46" ht="27" customHeight="1" x14ac:dyDescent="0.25">
      <c r="B48" s="181"/>
      <c r="C48" s="176"/>
      <c r="D48" s="178"/>
      <c r="E48" s="130"/>
      <c r="F48" s="218"/>
      <c r="G48" s="159"/>
      <c r="H48" s="15"/>
      <c r="I48" s="131"/>
      <c r="K48" s="148"/>
      <c r="L48" s="147"/>
      <c r="M48" s="146"/>
      <c r="N48" s="146"/>
      <c r="O48" s="146"/>
      <c r="P48" s="146"/>
      <c r="Q48" s="146"/>
      <c r="R48" s="146"/>
      <c r="S48" s="146"/>
      <c r="T48" s="146"/>
      <c r="U48" s="146"/>
      <c r="V48" s="146"/>
      <c r="W48" s="146"/>
      <c r="AJ48" s="136"/>
      <c r="AK48" s="136"/>
      <c r="AL48" s="136"/>
      <c r="AM48" s="136"/>
      <c r="AN48" s="136"/>
      <c r="AO48" s="133">
        <f>IF(AN47=AO47,1,0)</f>
        <v>0</v>
      </c>
      <c r="AP48" s="133"/>
      <c r="AS48" s="128"/>
      <c r="AT48" s="142"/>
    </row>
    <row r="49" spans="1:46" ht="27" customHeight="1" x14ac:dyDescent="0.25">
      <c r="B49" s="180">
        <f>IF(AP49&lt;1,18,"ﾅﾝﾊﾞｰｶｰﾄﾞが重複しています")</f>
        <v>18</v>
      </c>
      <c r="C49" s="176"/>
      <c r="D49" s="178"/>
      <c r="E49" s="130"/>
      <c r="F49" s="186"/>
      <c r="G49" s="153"/>
      <c r="H49" s="153"/>
      <c r="I49" s="154"/>
      <c r="J49" s="14" t="str">
        <f>IF(E49="","",LEN(E49)-LEN(SUBSTITUTE(SUBSTITUTE(E49," ",),"　",)))</f>
        <v/>
      </c>
      <c r="K49" s="148"/>
      <c r="L49" s="147"/>
      <c r="M49" s="146"/>
      <c r="N49" s="146"/>
      <c r="O49" s="147"/>
      <c r="P49" s="147"/>
      <c r="Q49" s="147"/>
      <c r="R49" s="147"/>
      <c r="S49" s="147"/>
      <c r="T49" s="147"/>
      <c r="U49" s="147"/>
      <c r="V49" s="147"/>
      <c r="W49" s="147"/>
      <c r="AJ49" s="132" t="str">
        <f>IF(D49="","",C49&amp;D49)</f>
        <v/>
      </c>
      <c r="AK49" s="132">
        <f>IF(AJ49="",1,AJ49)</f>
        <v>1</v>
      </c>
      <c r="AL49" s="132">
        <f>IF(ISERROR(VLOOKUP(AK49,$AJ$13:AJ48,1,FALSE)),0,VLOOKUP(AK49,$AJ$13:AJ48,1,FALSE))</f>
        <v>0</v>
      </c>
      <c r="AM49" s="132" t="str">
        <f>IF(D49="","",D49&amp;E49)</f>
        <v/>
      </c>
      <c r="AN49" s="132">
        <f>IF(AM49="",1,AM49)</f>
        <v>1</v>
      </c>
      <c r="AO49" s="133">
        <f>IF(ISERROR(VLOOKUP(AN49,$AM$13:AM48,1,FALSE)),0,VLOOKUP(AN49,$AM$13:AM48,1,FALSE))</f>
        <v>0</v>
      </c>
      <c r="AP49" s="133">
        <f>IF(AK49=AL49,1,0)-AO50</f>
        <v>0</v>
      </c>
      <c r="AS49" s="123" t="str">
        <f>$B$4&amp;C51&amp;G51</f>
        <v/>
      </c>
      <c r="AT49" s="141" t="str">
        <f>$B$4&amp;C51&amp;H51</f>
        <v/>
      </c>
    </row>
    <row r="50" spans="1:46" ht="27" customHeight="1" x14ac:dyDescent="0.25">
      <c r="B50" s="181"/>
      <c r="C50" s="176"/>
      <c r="D50" s="178"/>
      <c r="E50" s="130"/>
      <c r="F50" s="218"/>
      <c r="G50" s="159"/>
      <c r="H50" s="15"/>
      <c r="I50" s="131"/>
      <c r="K50" s="148"/>
      <c r="L50" s="147"/>
      <c r="M50" s="146"/>
      <c r="N50" s="146"/>
      <c r="O50" s="146"/>
      <c r="P50" s="147"/>
      <c r="Q50" s="147"/>
      <c r="R50" s="147"/>
      <c r="S50" s="147"/>
      <c r="T50" s="147"/>
      <c r="U50" s="147"/>
      <c r="V50" s="147"/>
      <c r="W50" s="147"/>
      <c r="AJ50" s="136"/>
      <c r="AK50" s="136"/>
      <c r="AL50" s="136"/>
      <c r="AM50" s="136"/>
      <c r="AN50" s="136"/>
      <c r="AO50" s="133">
        <f>IF(AN49=AO49,1,0)</f>
        <v>0</v>
      </c>
      <c r="AP50" s="133"/>
      <c r="AS50" s="128"/>
      <c r="AT50" s="142"/>
    </row>
    <row r="51" spans="1:46" ht="27" customHeight="1" x14ac:dyDescent="0.25">
      <c r="B51" s="180">
        <f>IF(AP51&lt;1,19,"ﾅﾝﾊﾞｰｶｰﾄﾞが重複しています")</f>
        <v>19</v>
      </c>
      <c r="C51" s="176"/>
      <c r="D51" s="178"/>
      <c r="E51" s="130"/>
      <c r="F51" s="186"/>
      <c r="G51" s="153"/>
      <c r="H51" s="153"/>
      <c r="I51" s="154"/>
      <c r="J51" s="14" t="str">
        <f>IF(E51="","",LEN(E51)-LEN(SUBSTITUTE(SUBSTITUTE(E51," ",),"　",)))</f>
        <v/>
      </c>
      <c r="K51" s="148"/>
      <c r="L51" s="147"/>
      <c r="M51" s="146"/>
      <c r="N51" s="146"/>
      <c r="O51" s="146"/>
      <c r="P51" s="147"/>
      <c r="Q51" s="147"/>
      <c r="R51" s="147"/>
      <c r="S51" s="147"/>
      <c r="T51" s="147"/>
      <c r="U51" s="147"/>
      <c r="V51" s="147"/>
      <c r="W51" s="147"/>
      <c r="AJ51" s="132" t="str">
        <f>IF(D51="","",C51&amp;D51)</f>
        <v/>
      </c>
      <c r="AK51" s="132">
        <f>IF(AJ51="",1,AJ51)</f>
        <v>1</v>
      </c>
      <c r="AL51" s="132">
        <f>IF(ISERROR(VLOOKUP(AK51,$AJ$13:AJ50,1,FALSE)),0,VLOOKUP(AK51,$AJ$13:AJ50,1,FALSE))</f>
        <v>0</v>
      </c>
      <c r="AM51" s="132" t="str">
        <f>IF(D51="","",D51&amp;E51)</f>
        <v/>
      </c>
      <c r="AN51" s="132">
        <f>IF(AM51="",1,AM51)</f>
        <v>1</v>
      </c>
      <c r="AO51" s="133">
        <f>IF(ISERROR(VLOOKUP(AN51,$AM$13:AM50,1,FALSE)),0,VLOOKUP(AN51,$AM$13:AM50,1,FALSE))</f>
        <v>0</v>
      </c>
      <c r="AP51" s="133">
        <f>IF(AK51=AL51,1,0)-AO52</f>
        <v>0</v>
      </c>
      <c r="AS51" s="123" t="str">
        <f>$B$4&amp;C53&amp;G53</f>
        <v/>
      </c>
      <c r="AT51" s="141" t="str">
        <f>$B$4&amp;C53&amp;H53</f>
        <v/>
      </c>
    </row>
    <row r="52" spans="1:46" ht="27" customHeight="1" x14ac:dyDescent="0.25">
      <c r="B52" s="181"/>
      <c r="C52" s="176"/>
      <c r="D52" s="178"/>
      <c r="E52" s="130"/>
      <c r="F52" s="218"/>
      <c r="G52" s="159"/>
      <c r="H52" s="15"/>
      <c r="I52" s="131"/>
      <c r="K52" s="148"/>
      <c r="L52" s="147"/>
      <c r="M52" s="146"/>
      <c r="N52" s="146"/>
      <c r="O52" s="146"/>
      <c r="P52" s="147"/>
      <c r="Q52" s="147"/>
      <c r="R52" s="147"/>
      <c r="S52" s="147"/>
      <c r="T52" s="147"/>
      <c r="U52" s="147"/>
      <c r="V52" s="147"/>
      <c r="W52" s="147"/>
      <c r="AJ52" s="136"/>
      <c r="AK52" s="136"/>
      <c r="AL52" s="136"/>
      <c r="AM52" s="136"/>
      <c r="AN52" s="136"/>
      <c r="AO52" s="133">
        <f>IF(AN51=AO51,1,0)</f>
        <v>0</v>
      </c>
      <c r="AP52" s="133"/>
      <c r="AS52" s="128"/>
      <c r="AT52" s="142"/>
    </row>
    <row r="53" spans="1:46" ht="27" customHeight="1" thickBot="1" x14ac:dyDescent="0.3">
      <c r="B53" s="174">
        <f>IF(AP53&lt;1,20,"ﾅﾝﾊﾞｰｶｰﾄﾞが重複しています")</f>
        <v>20</v>
      </c>
      <c r="C53" s="176"/>
      <c r="D53" s="178"/>
      <c r="E53" s="130"/>
      <c r="F53" s="186"/>
      <c r="G53" s="153"/>
      <c r="H53" s="153"/>
      <c r="I53" s="154"/>
      <c r="J53" s="14" t="str">
        <f>IF(E53="","",LEN(E53)-LEN(SUBSTITUTE(SUBSTITUTE(E53," ",),"　",)))</f>
        <v/>
      </c>
      <c r="K53" s="148"/>
      <c r="L53" s="147"/>
      <c r="M53" s="147"/>
      <c r="N53" s="147"/>
      <c r="O53" s="146"/>
      <c r="P53" s="147"/>
      <c r="Q53" s="147"/>
      <c r="R53" s="147"/>
      <c r="S53" s="147"/>
      <c r="T53" s="147"/>
      <c r="U53" s="147"/>
      <c r="V53" s="147"/>
      <c r="W53" s="147"/>
      <c r="AJ53" s="132" t="str">
        <f>IF(D53="","",C53&amp;D53)</f>
        <v/>
      </c>
      <c r="AK53" s="132">
        <f>IF(AJ53="",1,AJ53)</f>
        <v>1</v>
      </c>
      <c r="AL53" s="132">
        <f>IF(ISERROR(VLOOKUP(AK53,$AJ$13:AJ52,1,FALSE)),0,VLOOKUP(AK53,$AJ$13:AJ52,1,FALSE))</f>
        <v>0</v>
      </c>
      <c r="AM53" s="132" t="str">
        <f>IF(D53="","",D53&amp;E53)</f>
        <v/>
      </c>
      <c r="AN53" s="132">
        <f>IF(AM53="",1,AM53)</f>
        <v>1</v>
      </c>
      <c r="AO53" s="133">
        <f>IF(ISERROR(VLOOKUP(AN53,$AM$13:AM52,1,FALSE)),0,VLOOKUP(AN53,$AM$13:AM52,1,FALSE))</f>
        <v>0</v>
      </c>
      <c r="AP53" s="133">
        <f>IF(AK53=AL53,1,0)-AO54</f>
        <v>0</v>
      </c>
      <c r="AS53" s="123" t="str">
        <f>$B$4&amp;C55&amp;G55</f>
        <v/>
      </c>
      <c r="AT53" s="141" t="str">
        <f>$B$4&amp;C55&amp;H55</f>
        <v/>
      </c>
    </row>
    <row r="54" spans="1:46" ht="27" customHeight="1" thickBot="1" x14ac:dyDescent="0.3">
      <c r="B54" s="175"/>
      <c r="C54" s="177"/>
      <c r="D54" s="179"/>
      <c r="E54" s="143"/>
      <c r="F54" s="187"/>
      <c r="G54" s="161"/>
      <c r="H54" s="16"/>
      <c r="I54" s="144"/>
      <c r="K54" s="148"/>
      <c r="L54" s="147"/>
      <c r="M54" s="147"/>
      <c r="N54" s="147"/>
      <c r="O54" s="146"/>
      <c r="P54" s="147"/>
      <c r="Q54" s="147"/>
      <c r="R54" s="147"/>
      <c r="S54" s="147"/>
      <c r="T54" s="147"/>
      <c r="U54" s="147"/>
      <c r="V54" s="147"/>
      <c r="W54" s="147"/>
      <c r="AJ54" s="136"/>
      <c r="AK54" s="136"/>
      <c r="AL54" s="136"/>
      <c r="AM54" s="136"/>
      <c r="AN54" s="136"/>
      <c r="AO54" s="133">
        <f>IF(AN53=AO53,1,0)</f>
        <v>0</v>
      </c>
      <c r="AP54" s="133"/>
      <c r="AS54" s="128"/>
      <c r="AT54" s="142"/>
    </row>
    <row r="55" spans="1:46" ht="27" customHeight="1" thickBot="1" x14ac:dyDescent="0.3">
      <c r="A55" s="129">
        <f>COUNTA(E55,E57,E59,E61,E63,E65,E67,E69,E71,E73)</f>
        <v>0</v>
      </c>
      <c r="B55" s="175">
        <f>IF(AP55&lt;1,21,"ﾅﾝﾊﾞｰｶｰﾄﾞが重複しています")</f>
        <v>21</v>
      </c>
      <c r="C55" s="183"/>
      <c r="D55" s="184"/>
      <c r="E55" s="145"/>
      <c r="F55" s="235"/>
      <c r="G55" s="166"/>
      <c r="H55" s="166"/>
      <c r="I55" s="167"/>
      <c r="J55" s="14" t="str">
        <f>IF(E55="","",LEN(E55)-LEN(SUBSTITUTE(SUBSTITUTE(E55," ",),"　",)))</f>
        <v/>
      </c>
      <c r="K55" s="148"/>
      <c r="L55" s="147"/>
      <c r="M55" s="146"/>
      <c r="N55" s="146"/>
      <c r="O55" s="146"/>
      <c r="P55" s="147"/>
      <c r="Q55" s="147"/>
      <c r="R55" s="147"/>
      <c r="S55" s="147"/>
      <c r="T55" s="147"/>
      <c r="U55" s="147"/>
      <c r="V55" s="147"/>
      <c r="W55" s="147"/>
      <c r="AJ55" s="132" t="str">
        <f>IF(D55="","",C55&amp;D55)</f>
        <v/>
      </c>
      <c r="AK55" s="132">
        <f>IF(AJ55="",1,AJ55)</f>
        <v>1</v>
      </c>
      <c r="AL55" s="132">
        <f>IF(ISERROR(VLOOKUP(AK55,$AJ$13:AJ54,1,FALSE)),0,VLOOKUP(AK55,$AJ$13:AJ54,1,FALSE))</f>
        <v>0</v>
      </c>
      <c r="AM55" s="132" t="str">
        <f>IF(D55="","",D55&amp;E55)</f>
        <v/>
      </c>
      <c r="AN55" s="132">
        <f>IF(AM55="",1,AM55)</f>
        <v>1</v>
      </c>
      <c r="AO55" s="133">
        <f>IF(ISERROR(VLOOKUP(AN55,$AM$13:AM54,1,FALSE)),0,VLOOKUP(AN55,$AM$13:AM54,1,FALSE))</f>
        <v>0</v>
      </c>
      <c r="AP55" s="133">
        <f>IF(AK55=AL55,1,0)-AO56</f>
        <v>0</v>
      </c>
      <c r="AS55" s="123" t="str">
        <f>$B$4&amp;C57&amp;G57</f>
        <v/>
      </c>
      <c r="AT55" s="141" t="str">
        <f>$B$4&amp;C57&amp;H57</f>
        <v/>
      </c>
    </row>
    <row r="56" spans="1:46" ht="27" customHeight="1" x14ac:dyDescent="0.25">
      <c r="A56" s="134">
        <f>COUNTA(G55:I55,G57:I57,G59:I59,G61:I61,G63:I63,G65:I65,G67:I67,G69:I69,G71:I71,G73:I73)</f>
        <v>0</v>
      </c>
      <c r="B56" s="185"/>
      <c r="C56" s="176"/>
      <c r="D56" s="178"/>
      <c r="E56" s="130"/>
      <c r="F56" s="218"/>
      <c r="G56" s="159"/>
      <c r="H56" s="15"/>
      <c r="I56" s="131"/>
      <c r="K56" s="148"/>
      <c r="L56" s="147"/>
      <c r="M56" s="146"/>
      <c r="N56" s="146"/>
      <c r="O56" s="146"/>
      <c r="P56" s="147"/>
      <c r="Q56" s="147"/>
      <c r="R56" s="147"/>
      <c r="S56" s="147"/>
      <c r="T56" s="147"/>
      <c r="U56" s="147"/>
      <c r="V56" s="147"/>
      <c r="W56" s="147"/>
      <c r="AJ56" s="136"/>
      <c r="AK56" s="136"/>
      <c r="AL56" s="136"/>
      <c r="AM56" s="136"/>
      <c r="AN56" s="136"/>
      <c r="AO56" s="133">
        <f>IF(AN55=AO55,1,0)</f>
        <v>0</v>
      </c>
      <c r="AP56" s="133"/>
      <c r="AS56" s="128"/>
      <c r="AT56" s="142"/>
    </row>
    <row r="57" spans="1:46" ht="27" customHeight="1" x14ac:dyDescent="0.25">
      <c r="B57" s="180">
        <f>IF(AP57&lt;1,22,"ﾅﾝﾊﾞｰｶｰﾄﾞが重複しています")</f>
        <v>22</v>
      </c>
      <c r="C57" s="176"/>
      <c r="D57" s="178"/>
      <c r="E57" s="130"/>
      <c r="F57" s="186"/>
      <c r="G57" s="153"/>
      <c r="H57" s="153"/>
      <c r="I57" s="154"/>
      <c r="J57" s="14" t="str">
        <f>IF(E57="","",LEN(E57)-LEN(SUBSTITUTE(SUBSTITUTE(E57," ",),"　",)))</f>
        <v/>
      </c>
      <c r="K57" s="148"/>
      <c r="L57" s="146"/>
      <c r="M57" s="146"/>
      <c r="N57" s="146"/>
      <c r="O57" s="147"/>
      <c r="P57" s="146"/>
      <c r="Q57" s="146"/>
      <c r="R57" s="146"/>
      <c r="S57" s="146"/>
      <c r="T57" s="146"/>
      <c r="U57" s="146"/>
      <c r="V57" s="146"/>
      <c r="W57" s="146"/>
      <c r="AJ57" s="132" t="str">
        <f>IF(D57="","",C57&amp;D57)</f>
        <v/>
      </c>
      <c r="AK57" s="132">
        <f>IF(AJ57="",1,AJ57)</f>
        <v>1</v>
      </c>
      <c r="AL57" s="132">
        <f>IF(ISERROR(VLOOKUP(AK57,$AJ$13:AJ56,1,FALSE)),0,VLOOKUP(AK57,$AJ$13:AJ56,1,FALSE))</f>
        <v>0</v>
      </c>
      <c r="AM57" s="132" t="str">
        <f>IF(D57="","",D57&amp;E57)</f>
        <v/>
      </c>
      <c r="AN57" s="132">
        <f>IF(AM57="",1,AM57)</f>
        <v>1</v>
      </c>
      <c r="AO57" s="133">
        <f>IF(ISERROR(VLOOKUP(AN57,$AM$13:AM56,1,FALSE)),0,VLOOKUP(AN57,$AM$13:AM56,1,FALSE))</f>
        <v>0</v>
      </c>
      <c r="AP57" s="133">
        <f>IF(AK57=AL57,1,0)-AO58</f>
        <v>0</v>
      </c>
      <c r="AS57" s="123" t="str">
        <f>$B$4&amp;C59&amp;G59</f>
        <v/>
      </c>
      <c r="AT57" s="141" t="str">
        <f>$B$4&amp;C59&amp;H59</f>
        <v/>
      </c>
    </row>
    <row r="58" spans="1:46" ht="27" customHeight="1" x14ac:dyDescent="0.25">
      <c r="B58" s="181"/>
      <c r="C58" s="176"/>
      <c r="D58" s="178"/>
      <c r="E58" s="130"/>
      <c r="F58" s="218"/>
      <c r="G58" s="159"/>
      <c r="H58" s="15"/>
      <c r="I58" s="131"/>
      <c r="K58" s="148"/>
      <c r="L58" s="147"/>
      <c r="M58" s="146"/>
      <c r="N58" s="146"/>
      <c r="O58" s="146"/>
      <c r="P58" s="147"/>
      <c r="Q58" s="147"/>
      <c r="R58" s="147"/>
      <c r="S58" s="147"/>
      <c r="T58" s="147"/>
      <c r="U58" s="147"/>
      <c r="V58" s="147"/>
      <c r="W58" s="147"/>
      <c r="AJ58" s="136"/>
      <c r="AK58" s="136"/>
      <c r="AL58" s="136"/>
      <c r="AM58" s="136"/>
      <c r="AN58" s="136"/>
      <c r="AO58" s="133">
        <f>IF(AN57=AO57,1,0)</f>
        <v>0</v>
      </c>
      <c r="AP58" s="133"/>
      <c r="AS58" s="128"/>
      <c r="AT58" s="142"/>
    </row>
    <row r="59" spans="1:46" ht="27" customHeight="1" x14ac:dyDescent="0.25">
      <c r="B59" s="180">
        <f>IF(AP59&lt;1,23,"ﾅﾝﾊﾞｰｶｰﾄﾞが重複しています")</f>
        <v>23</v>
      </c>
      <c r="C59" s="176"/>
      <c r="D59" s="178"/>
      <c r="E59" s="130"/>
      <c r="F59" s="186"/>
      <c r="G59" s="153"/>
      <c r="H59" s="153"/>
      <c r="I59" s="154"/>
      <c r="J59" s="14" t="str">
        <f>IF(E59="","",LEN(E59)-LEN(SUBSTITUTE(SUBSTITUTE(E59," ",),"　",)))</f>
        <v/>
      </c>
      <c r="K59" s="148"/>
      <c r="L59" s="146"/>
      <c r="M59" s="146"/>
      <c r="N59" s="146"/>
      <c r="O59" s="146"/>
      <c r="P59" s="147"/>
      <c r="Q59" s="147"/>
      <c r="R59" s="147"/>
      <c r="S59" s="147"/>
      <c r="T59" s="147"/>
      <c r="U59" s="147"/>
      <c r="V59" s="147"/>
      <c r="W59" s="147"/>
      <c r="AJ59" s="132" t="str">
        <f>IF(D59="","",C59&amp;D59)</f>
        <v/>
      </c>
      <c r="AK59" s="132">
        <f>IF(AJ59="",1,AJ59)</f>
        <v>1</v>
      </c>
      <c r="AL59" s="132">
        <f>IF(ISERROR(VLOOKUP(AK59,$AJ$13:AJ58,1,FALSE)),0,VLOOKUP(AK59,$AJ$13:AJ58,1,FALSE))</f>
        <v>0</v>
      </c>
      <c r="AM59" s="132" t="str">
        <f>IF(D59="","",D59&amp;E59)</f>
        <v/>
      </c>
      <c r="AN59" s="132">
        <f>IF(AM59="",1,AM59)</f>
        <v>1</v>
      </c>
      <c r="AO59" s="133">
        <f>IF(ISERROR(VLOOKUP(AN59,$AM$13:AM58,1,FALSE)),0,VLOOKUP(AN59,$AM$13:AM58,1,FALSE))</f>
        <v>0</v>
      </c>
      <c r="AP59" s="133">
        <f>IF(AK59=AL59,1,0)-AO60</f>
        <v>0</v>
      </c>
      <c r="AS59" s="123" t="str">
        <f>$B$4&amp;C61&amp;G61</f>
        <v/>
      </c>
      <c r="AT59" s="141" t="str">
        <f>$B$4&amp;C61&amp;H61</f>
        <v/>
      </c>
    </row>
    <row r="60" spans="1:46" ht="27" customHeight="1" x14ac:dyDescent="0.25">
      <c r="B60" s="181"/>
      <c r="C60" s="176"/>
      <c r="D60" s="178"/>
      <c r="E60" s="130"/>
      <c r="F60" s="218"/>
      <c r="G60" s="159"/>
      <c r="H60" s="15"/>
      <c r="I60" s="131"/>
      <c r="K60" s="148"/>
      <c r="L60" s="147"/>
      <c r="M60" s="146"/>
      <c r="N60" s="146"/>
      <c r="O60" s="146"/>
      <c r="P60" s="146"/>
      <c r="Q60" s="146"/>
      <c r="R60" s="146"/>
      <c r="S60" s="146"/>
      <c r="T60" s="146"/>
      <c r="U60" s="146"/>
      <c r="V60" s="146"/>
      <c r="W60" s="146"/>
      <c r="AJ60" s="136"/>
      <c r="AK60" s="136"/>
      <c r="AL60" s="136"/>
      <c r="AM60" s="136"/>
      <c r="AN60" s="136"/>
      <c r="AO60" s="133">
        <f>IF(AN59=AO59,1,0)</f>
        <v>0</v>
      </c>
      <c r="AP60" s="133"/>
      <c r="AS60" s="128"/>
      <c r="AT60" s="142"/>
    </row>
    <row r="61" spans="1:46" ht="27" customHeight="1" x14ac:dyDescent="0.25">
      <c r="B61" s="180">
        <f>IF(AP61&lt;1,24,"ﾅﾝﾊﾞｰｶｰﾄﾞが重複しています")</f>
        <v>24</v>
      </c>
      <c r="C61" s="176"/>
      <c r="D61" s="178"/>
      <c r="E61" s="130"/>
      <c r="F61" s="186"/>
      <c r="G61" s="153"/>
      <c r="H61" s="153"/>
      <c r="I61" s="154"/>
      <c r="J61" s="14" t="str">
        <f>IF(E61="","",LEN(E61)-LEN(SUBSTITUTE(SUBSTITUTE(E61," ",),"　",)))</f>
        <v/>
      </c>
      <c r="K61" s="148"/>
      <c r="L61" s="146"/>
      <c r="M61" s="146"/>
      <c r="N61" s="146"/>
      <c r="O61" s="146"/>
      <c r="P61" s="147"/>
      <c r="Q61" s="147"/>
      <c r="R61" s="147"/>
      <c r="S61" s="147"/>
      <c r="T61" s="147"/>
      <c r="U61" s="147"/>
      <c r="V61" s="147"/>
      <c r="W61" s="147"/>
      <c r="AJ61" s="132" t="str">
        <f>IF(D61="","",C61&amp;D61)</f>
        <v/>
      </c>
      <c r="AK61" s="132">
        <f>IF(AJ61="",1,AJ61)</f>
        <v>1</v>
      </c>
      <c r="AL61" s="132">
        <f>IF(ISERROR(VLOOKUP(AK61,$AJ$13:AJ60,1,FALSE)),0,VLOOKUP(AK61,$AJ$13:AJ60,1,FALSE))</f>
        <v>0</v>
      </c>
      <c r="AM61" s="132" t="str">
        <f>IF(D61="","",D61&amp;E61)</f>
        <v/>
      </c>
      <c r="AN61" s="132">
        <f>IF(AM61="",1,AM61)</f>
        <v>1</v>
      </c>
      <c r="AO61" s="133">
        <f>IF(ISERROR(VLOOKUP(AN61,$AM$13:AM60,1,FALSE)),0,VLOOKUP(AN61,$AM$13:AM60,1,FALSE))</f>
        <v>0</v>
      </c>
      <c r="AP61" s="133">
        <f>IF(AK61=AL61,1,0)-AO62</f>
        <v>0</v>
      </c>
      <c r="AS61" s="123" t="str">
        <f>$B$4&amp;C63&amp;G63</f>
        <v/>
      </c>
      <c r="AT61" s="141" t="str">
        <f>$B$4&amp;C63&amp;H63</f>
        <v/>
      </c>
    </row>
    <row r="62" spans="1:46" ht="27" customHeight="1" x14ac:dyDescent="0.25">
      <c r="B62" s="181"/>
      <c r="C62" s="176"/>
      <c r="D62" s="178"/>
      <c r="E62" s="130"/>
      <c r="F62" s="218"/>
      <c r="G62" s="159"/>
      <c r="H62" s="15"/>
      <c r="I62" s="131"/>
      <c r="K62" s="148"/>
      <c r="L62" s="146"/>
      <c r="M62" s="146"/>
      <c r="N62" s="146"/>
      <c r="O62" s="146"/>
      <c r="P62" s="147"/>
      <c r="Q62" s="147"/>
      <c r="R62" s="147"/>
      <c r="S62" s="147"/>
      <c r="T62" s="147"/>
      <c r="U62" s="147"/>
      <c r="V62" s="147"/>
      <c r="W62" s="147"/>
      <c r="AJ62" s="136"/>
      <c r="AK62" s="136"/>
      <c r="AL62" s="136"/>
      <c r="AM62" s="136"/>
      <c r="AN62" s="136"/>
      <c r="AO62" s="133">
        <f>IF(AN61=AO61,1,0)</f>
        <v>0</v>
      </c>
      <c r="AP62" s="133"/>
      <c r="AS62" s="128"/>
      <c r="AT62" s="142"/>
    </row>
    <row r="63" spans="1:46" ht="27" customHeight="1" x14ac:dyDescent="0.25">
      <c r="B63" s="180">
        <f>IF(AP63&lt;1,25,"ﾅﾝﾊﾞｰｶｰﾄﾞが重複しています")</f>
        <v>25</v>
      </c>
      <c r="C63" s="176"/>
      <c r="D63" s="178"/>
      <c r="E63" s="130"/>
      <c r="F63" s="186"/>
      <c r="G63" s="153"/>
      <c r="H63" s="153"/>
      <c r="I63" s="154"/>
      <c r="J63" s="14" t="str">
        <f>IF(E63="","",LEN(E63)-LEN(SUBSTITUTE(SUBSTITUTE(E63," ",),"　",)))</f>
        <v/>
      </c>
      <c r="K63" s="148"/>
      <c r="L63" s="147"/>
      <c r="M63" s="146"/>
      <c r="N63" s="146"/>
      <c r="O63" s="146"/>
      <c r="P63" s="146"/>
      <c r="Q63" s="146"/>
      <c r="R63" s="146"/>
      <c r="S63" s="146"/>
      <c r="T63" s="146"/>
      <c r="U63" s="146"/>
      <c r="V63" s="146"/>
      <c r="W63" s="146"/>
      <c r="AJ63" s="132" t="str">
        <f>IF(D63="","",C63&amp;D63)</f>
        <v/>
      </c>
      <c r="AK63" s="132">
        <f>IF(AJ63="",1,AJ63)</f>
        <v>1</v>
      </c>
      <c r="AL63" s="132">
        <f>IF(ISERROR(VLOOKUP(AK63,$AJ$13:AJ62,1,FALSE)),0,VLOOKUP(AK63,$AJ$13:AJ62,1,FALSE))</f>
        <v>0</v>
      </c>
      <c r="AM63" s="132" t="str">
        <f>IF(D63="","",D63&amp;E63)</f>
        <v/>
      </c>
      <c r="AN63" s="132">
        <f>IF(AM63="",1,AM63)</f>
        <v>1</v>
      </c>
      <c r="AO63" s="133">
        <f>IF(ISERROR(VLOOKUP(AN63,$AM$13:AM62,1,FALSE)),0,VLOOKUP(AN63,$AM$13:AM62,1,FALSE))</f>
        <v>0</v>
      </c>
      <c r="AP63" s="133">
        <f>IF(AK63=AL63,1,0)-AO64</f>
        <v>0</v>
      </c>
      <c r="AS63" s="123" t="str">
        <f>$B$4&amp;C65&amp;G65</f>
        <v/>
      </c>
      <c r="AT63" s="141" t="str">
        <f>$B$4&amp;C65&amp;H65</f>
        <v/>
      </c>
    </row>
    <row r="64" spans="1:46" ht="27" customHeight="1" x14ac:dyDescent="0.25">
      <c r="B64" s="181"/>
      <c r="C64" s="176"/>
      <c r="D64" s="178"/>
      <c r="E64" s="130"/>
      <c r="F64" s="218"/>
      <c r="G64" s="159"/>
      <c r="H64" s="15"/>
      <c r="I64" s="131"/>
      <c r="K64" s="148"/>
      <c r="L64" s="147"/>
      <c r="M64" s="146"/>
      <c r="N64" s="146"/>
      <c r="O64" s="146"/>
      <c r="P64" s="146"/>
      <c r="Q64" s="146"/>
      <c r="R64" s="146"/>
      <c r="S64" s="146"/>
      <c r="T64" s="146"/>
      <c r="U64" s="146"/>
      <c r="V64" s="146"/>
      <c r="W64" s="146"/>
      <c r="AJ64" s="136"/>
      <c r="AK64" s="136"/>
      <c r="AL64" s="136"/>
      <c r="AM64" s="136"/>
      <c r="AN64" s="136"/>
      <c r="AO64" s="133">
        <f>IF(AN63=AO63,1,0)</f>
        <v>0</v>
      </c>
      <c r="AP64" s="133"/>
      <c r="AS64" s="128"/>
      <c r="AT64" s="142"/>
    </row>
    <row r="65" spans="1:46" ht="27" customHeight="1" x14ac:dyDescent="0.25">
      <c r="B65" s="180">
        <f>IF(AP65&lt;1,26,"ﾅﾝﾊﾞｰｶｰﾄﾞが重複しています")</f>
        <v>26</v>
      </c>
      <c r="C65" s="176"/>
      <c r="D65" s="178"/>
      <c r="E65" s="130"/>
      <c r="F65" s="186"/>
      <c r="G65" s="153"/>
      <c r="H65" s="153"/>
      <c r="I65" s="154"/>
      <c r="J65" s="14" t="str">
        <f>IF(E65="","",LEN(E65)-LEN(SUBSTITUTE(SUBSTITUTE(E65," ",),"　",)))</f>
        <v/>
      </c>
      <c r="K65" s="149"/>
      <c r="L65" s="147"/>
      <c r="M65" s="146"/>
      <c r="N65" s="146"/>
      <c r="O65" s="146"/>
      <c r="P65" s="147"/>
      <c r="Q65" s="147"/>
      <c r="R65" s="147"/>
      <c r="S65" s="147"/>
      <c r="T65" s="147"/>
      <c r="U65" s="147"/>
      <c r="V65" s="147"/>
      <c r="W65" s="147"/>
      <c r="AJ65" s="132" t="str">
        <f>IF(D65="","",C65&amp;D65)</f>
        <v/>
      </c>
      <c r="AK65" s="132">
        <f>IF(AJ65="",1,AJ65)</f>
        <v>1</v>
      </c>
      <c r="AL65" s="132">
        <f>IF(ISERROR(VLOOKUP(AK65,$AJ$13:AJ64,1,FALSE)),0,VLOOKUP(AK65,$AJ$13:AJ64,1,FALSE))</f>
        <v>0</v>
      </c>
      <c r="AM65" s="132" t="str">
        <f>IF(D65="","",D65&amp;E65)</f>
        <v/>
      </c>
      <c r="AN65" s="132">
        <f>IF(AM65="",1,AM65)</f>
        <v>1</v>
      </c>
      <c r="AO65" s="133">
        <f>IF(ISERROR(VLOOKUP(AN65,$AM$13:AM64,1,FALSE)),0,VLOOKUP(AN65,$AM$13:AM64,1,FALSE))</f>
        <v>0</v>
      </c>
      <c r="AP65" s="133">
        <f>IF(AK65=AL65,1,0)-AO66</f>
        <v>0</v>
      </c>
      <c r="AS65" s="123" t="str">
        <f>$B$4&amp;C67&amp;G67</f>
        <v/>
      </c>
      <c r="AT65" s="141" t="str">
        <f>$B$4&amp;C67&amp;H67</f>
        <v/>
      </c>
    </row>
    <row r="66" spans="1:46" ht="27" customHeight="1" x14ac:dyDescent="0.25">
      <c r="B66" s="181"/>
      <c r="C66" s="176"/>
      <c r="D66" s="178"/>
      <c r="E66" s="130"/>
      <c r="F66" s="218"/>
      <c r="G66" s="159"/>
      <c r="H66" s="15"/>
      <c r="I66" s="131"/>
      <c r="K66" s="148"/>
      <c r="L66" s="147"/>
      <c r="M66" s="146"/>
      <c r="N66" s="146"/>
      <c r="O66" s="146"/>
      <c r="P66" s="146"/>
      <c r="Q66" s="146"/>
      <c r="R66" s="146"/>
      <c r="S66" s="146"/>
      <c r="T66" s="146"/>
      <c r="U66" s="146"/>
      <c r="V66" s="146"/>
      <c r="W66" s="146"/>
      <c r="AJ66" s="136"/>
      <c r="AK66" s="136"/>
      <c r="AL66" s="136"/>
      <c r="AM66" s="136"/>
      <c r="AN66" s="136"/>
      <c r="AO66" s="133">
        <f>IF(AN65=AO65,1,0)</f>
        <v>0</v>
      </c>
      <c r="AP66" s="133"/>
      <c r="AS66" s="128"/>
      <c r="AT66" s="142"/>
    </row>
    <row r="67" spans="1:46" ht="27" customHeight="1" x14ac:dyDescent="0.25">
      <c r="B67" s="180">
        <f>IF(AP67&lt;1,27,"ﾅﾝﾊﾞｰｶｰﾄﾞが重複しています")</f>
        <v>27</v>
      </c>
      <c r="C67" s="176"/>
      <c r="D67" s="178"/>
      <c r="E67" s="130"/>
      <c r="F67" s="186"/>
      <c r="G67" s="153"/>
      <c r="H67" s="153"/>
      <c r="I67" s="154"/>
      <c r="J67" s="14" t="str">
        <f>IF(E67="","",LEN(E67)-LEN(SUBSTITUTE(SUBSTITUTE(E67," ",),"　",)))</f>
        <v/>
      </c>
      <c r="K67" s="148"/>
      <c r="L67" s="146"/>
      <c r="M67" s="146"/>
      <c r="N67" s="146"/>
      <c r="O67" s="146"/>
      <c r="P67" s="147"/>
      <c r="Q67" s="147"/>
      <c r="R67" s="147"/>
      <c r="S67" s="147"/>
      <c r="T67" s="147"/>
      <c r="U67" s="147"/>
      <c r="V67" s="147"/>
      <c r="W67" s="147"/>
      <c r="AJ67" s="132" t="str">
        <f>IF(D67="","",C67&amp;D67)</f>
        <v/>
      </c>
      <c r="AK67" s="132">
        <f>IF(AJ67="",1,AJ67)</f>
        <v>1</v>
      </c>
      <c r="AL67" s="132">
        <f>IF(ISERROR(VLOOKUP(AK67,$AJ$13:AJ66,1,FALSE)),0,VLOOKUP(AK67,$AJ$13:AJ66,1,FALSE))</f>
        <v>0</v>
      </c>
      <c r="AM67" s="132" t="str">
        <f>IF(D67="","",D67&amp;E67)</f>
        <v/>
      </c>
      <c r="AN67" s="132">
        <f>IF(AM67="",1,AM67)</f>
        <v>1</v>
      </c>
      <c r="AO67" s="133">
        <f>IF(ISERROR(VLOOKUP(AN67,$AM$13:AM66,1,FALSE)),0,VLOOKUP(AN67,$AM$13:AM66,1,FALSE))</f>
        <v>0</v>
      </c>
      <c r="AP67" s="133">
        <f>IF(AK67=AL67,1,0)-AO68</f>
        <v>0</v>
      </c>
      <c r="AS67" s="123" t="str">
        <f>$B$4&amp;C69&amp;G69</f>
        <v/>
      </c>
      <c r="AT67" s="141" t="str">
        <f>$B$4&amp;C69&amp;H69</f>
        <v/>
      </c>
    </row>
    <row r="68" spans="1:46" ht="27" customHeight="1" x14ac:dyDescent="0.25">
      <c r="B68" s="181"/>
      <c r="C68" s="176"/>
      <c r="D68" s="178"/>
      <c r="E68" s="130"/>
      <c r="F68" s="218"/>
      <c r="G68" s="159"/>
      <c r="H68" s="15"/>
      <c r="I68" s="131"/>
      <c r="K68" s="148"/>
      <c r="L68" s="147"/>
      <c r="M68" s="146"/>
      <c r="N68" s="146"/>
      <c r="O68" s="146"/>
      <c r="P68" s="146"/>
      <c r="Q68" s="146"/>
      <c r="R68" s="146"/>
      <c r="S68" s="146"/>
      <c r="T68" s="146"/>
      <c r="U68" s="146"/>
      <c r="V68" s="146"/>
      <c r="W68" s="146"/>
      <c r="AJ68" s="136"/>
      <c r="AK68" s="136"/>
      <c r="AL68" s="136"/>
      <c r="AM68" s="136"/>
      <c r="AN68" s="136"/>
      <c r="AO68" s="133">
        <f>IF(AN67=AO67,1,0)</f>
        <v>0</v>
      </c>
      <c r="AP68" s="133"/>
      <c r="AS68" s="128"/>
      <c r="AT68" s="142"/>
    </row>
    <row r="69" spans="1:46" ht="27" customHeight="1" x14ac:dyDescent="0.25">
      <c r="B69" s="180">
        <f>IF(AP69&lt;1,28,"ﾅﾝﾊﾞｰｶｰﾄﾞが重複しています")</f>
        <v>28</v>
      </c>
      <c r="C69" s="176"/>
      <c r="D69" s="178"/>
      <c r="E69" s="130"/>
      <c r="F69" s="186"/>
      <c r="G69" s="153"/>
      <c r="H69" s="153"/>
      <c r="I69" s="154"/>
      <c r="J69" s="14" t="str">
        <f>IF(E69="","",LEN(E69)-LEN(SUBSTITUTE(SUBSTITUTE(E69," ",),"　",)))</f>
        <v/>
      </c>
      <c r="K69" s="148"/>
      <c r="L69" s="147"/>
      <c r="M69" s="146"/>
      <c r="N69" s="146"/>
      <c r="O69" s="147"/>
      <c r="P69" s="147"/>
      <c r="Q69" s="147"/>
      <c r="R69" s="147"/>
      <c r="S69" s="147"/>
      <c r="T69" s="147"/>
      <c r="U69" s="147"/>
      <c r="V69" s="147"/>
      <c r="W69" s="147"/>
      <c r="AJ69" s="132" t="str">
        <f>IF(D69="","",C69&amp;D69)</f>
        <v/>
      </c>
      <c r="AK69" s="132">
        <f>IF(AJ69="",1,AJ69)</f>
        <v>1</v>
      </c>
      <c r="AL69" s="132">
        <f>IF(ISERROR(VLOOKUP(AK69,$AJ$13:AJ68,1,FALSE)),0,VLOOKUP(AK69,$AJ$13:AJ68,1,FALSE))</f>
        <v>0</v>
      </c>
      <c r="AM69" s="132" t="str">
        <f>IF(D69="","",D69&amp;E69)</f>
        <v/>
      </c>
      <c r="AN69" s="132">
        <f>IF(AM69="",1,AM69)</f>
        <v>1</v>
      </c>
      <c r="AO69" s="133">
        <f>IF(ISERROR(VLOOKUP(AN69,$AM$13:AM68,1,FALSE)),0,VLOOKUP(AN69,$AM$13:AM68,1,FALSE))</f>
        <v>0</v>
      </c>
      <c r="AP69" s="133">
        <f>IF(AK69=AL69,1,0)-AO70</f>
        <v>0</v>
      </c>
      <c r="AS69" s="123" t="str">
        <f>$B$4&amp;C71&amp;G71</f>
        <v/>
      </c>
      <c r="AT69" s="141" t="str">
        <f>$B$4&amp;C71&amp;H71</f>
        <v/>
      </c>
    </row>
    <row r="70" spans="1:46" ht="27" customHeight="1" x14ac:dyDescent="0.25">
      <c r="B70" s="181"/>
      <c r="C70" s="176"/>
      <c r="D70" s="178"/>
      <c r="E70" s="130"/>
      <c r="F70" s="218"/>
      <c r="G70" s="159"/>
      <c r="H70" s="15"/>
      <c r="I70" s="131"/>
      <c r="K70" s="148"/>
      <c r="L70" s="147"/>
      <c r="M70" s="146"/>
      <c r="N70" s="146"/>
      <c r="O70" s="146"/>
      <c r="P70" s="147"/>
      <c r="Q70" s="147"/>
      <c r="R70" s="147"/>
      <c r="S70" s="147"/>
      <c r="T70" s="147"/>
      <c r="U70" s="147"/>
      <c r="V70" s="147"/>
      <c r="W70" s="147"/>
      <c r="AJ70" s="136"/>
      <c r="AK70" s="136"/>
      <c r="AL70" s="136"/>
      <c r="AM70" s="136"/>
      <c r="AN70" s="136"/>
      <c r="AO70" s="133">
        <f>IF(AN69=AO69,1,0)</f>
        <v>0</v>
      </c>
      <c r="AP70" s="133"/>
      <c r="AS70" s="128"/>
      <c r="AT70" s="142"/>
    </row>
    <row r="71" spans="1:46" ht="27" customHeight="1" x14ac:dyDescent="0.25">
      <c r="B71" s="180">
        <f>IF(AP71&lt;1,29,"ﾅﾝﾊﾞｰｶｰﾄﾞが重複しています")</f>
        <v>29</v>
      </c>
      <c r="C71" s="176"/>
      <c r="D71" s="178"/>
      <c r="E71" s="130"/>
      <c r="F71" s="186"/>
      <c r="G71" s="153"/>
      <c r="H71" s="153"/>
      <c r="I71" s="154"/>
      <c r="J71" s="14" t="str">
        <f>IF(E71="","",LEN(E71)-LEN(SUBSTITUTE(SUBSTITUTE(E71," ",),"　",)))</f>
        <v/>
      </c>
      <c r="K71" s="148"/>
      <c r="L71" s="147"/>
      <c r="M71" s="146"/>
      <c r="N71" s="146"/>
      <c r="O71" s="146"/>
      <c r="P71" s="147"/>
      <c r="Q71" s="147"/>
      <c r="R71" s="147"/>
      <c r="S71" s="147"/>
      <c r="T71" s="147"/>
      <c r="U71" s="147"/>
      <c r="V71" s="147"/>
      <c r="W71" s="147"/>
      <c r="AJ71" s="132" t="str">
        <f>IF(D71="","",C71&amp;D71)</f>
        <v/>
      </c>
      <c r="AK71" s="132">
        <f>IF(AJ71="",1,AJ71)</f>
        <v>1</v>
      </c>
      <c r="AL71" s="132">
        <f>IF(ISERROR(VLOOKUP(AK71,$AJ$13:AJ70,1,FALSE)),0,VLOOKUP(AK71,$AJ$13:AJ70,1,FALSE))</f>
        <v>0</v>
      </c>
      <c r="AM71" s="132" t="str">
        <f>IF(D71="","",D71&amp;E71)</f>
        <v/>
      </c>
      <c r="AN71" s="132">
        <f>IF(AM71="",1,AM71)</f>
        <v>1</v>
      </c>
      <c r="AO71" s="133">
        <f>IF(ISERROR(VLOOKUP(AN71,$AM$13:AM70,1,FALSE)),0,VLOOKUP(AN71,$AM$13:AM70,1,FALSE))</f>
        <v>0</v>
      </c>
      <c r="AP71" s="133">
        <f>IF(AK71=AL71,1,0)-AO72</f>
        <v>0</v>
      </c>
      <c r="AS71" s="123" t="str">
        <f>$B$4&amp;C73&amp;G73</f>
        <v/>
      </c>
      <c r="AT71" s="141" t="str">
        <f>$B$4&amp;C73&amp;H73</f>
        <v/>
      </c>
    </row>
    <row r="72" spans="1:46" ht="27" customHeight="1" x14ac:dyDescent="0.25">
      <c r="B72" s="181"/>
      <c r="C72" s="176"/>
      <c r="D72" s="178"/>
      <c r="E72" s="130"/>
      <c r="F72" s="218"/>
      <c r="G72" s="159"/>
      <c r="H72" s="15"/>
      <c r="I72" s="131"/>
      <c r="K72" s="148"/>
      <c r="L72" s="147"/>
      <c r="M72" s="146"/>
      <c r="N72" s="146"/>
      <c r="O72" s="146"/>
      <c r="P72" s="147"/>
      <c r="Q72" s="147"/>
      <c r="R72" s="147"/>
      <c r="S72" s="147"/>
      <c r="T72" s="147"/>
      <c r="U72" s="147"/>
      <c r="V72" s="147"/>
      <c r="W72" s="147"/>
      <c r="AJ72" s="136"/>
      <c r="AK72" s="136"/>
      <c r="AL72" s="136"/>
      <c r="AM72" s="136"/>
      <c r="AN72" s="136"/>
      <c r="AO72" s="133">
        <f>IF(AN71=AO71,1,0)</f>
        <v>0</v>
      </c>
      <c r="AP72" s="133"/>
      <c r="AS72" s="128"/>
      <c r="AT72" s="142"/>
    </row>
    <row r="73" spans="1:46" ht="27" customHeight="1" thickBot="1" x14ac:dyDescent="0.3">
      <c r="B73" s="174">
        <f>IF(AP73&lt;1,30,"ﾅﾝﾊﾞｰｶｰﾄﾞが重複しています")</f>
        <v>30</v>
      </c>
      <c r="C73" s="176"/>
      <c r="D73" s="178"/>
      <c r="E73" s="130"/>
      <c r="F73" s="186"/>
      <c r="G73" s="153"/>
      <c r="H73" s="153"/>
      <c r="I73" s="154"/>
      <c r="J73" s="14" t="str">
        <f>IF(E73="","",LEN(E73)-LEN(SUBSTITUTE(SUBSTITUTE(E73," ",),"　",)))</f>
        <v/>
      </c>
      <c r="K73" s="148"/>
      <c r="L73" s="147"/>
      <c r="M73" s="147"/>
      <c r="N73" s="147"/>
      <c r="O73" s="146"/>
      <c r="P73" s="147"/>
      <c r="Q73" s="147"/>
      <c r="R73" s="147"/>
      <c r="S73" s="147"/>
      <c r="T73" s="147"/>
      <c r="U73" s="147"/>
      <c r="V73" s="147"/>
      <c r="W73" s="147"/>
      <c r="AJ73" s="132" t="str">
        <f>IF(D73="","",C73&amp;D73)</f>
        <v/>
      </c>
      <c r="AK73" s="132">
        <f>IF(AJ73="",1,AJ73)</f>
        <v>1</v>
      </c>
      <c r="AL73" s="132">
        <f>IF(ISERROR(VLOOKUP(AK73,$AJ$13:AJ72,1,FALSE)),0,VLOOKUP(AK73,$AJ$13:AJ72,1,FALSE))</f>
        <v>0</v>
      </c>
      <c r="AM73" s="132" t="str">
        <f>IF(D73="","",D73&amp;E73)</f>
        <v/>
      </c>
      <c r="AN73" s="132">
        <f>IF(AM73="",1,AM73)</f>
        <v>1</v>
      </c>
      <c r="AO73" s="133">
        <f>IF(ISERROR(VLOOKUP(AN73,$AM$13:AM72,1,FALSE)),0,VLOOKUP(AN73,$AM$13:AM72,1,FALSE))</f>
        <v>0</v>
      </c>
      <c r="AP73" s="133">
        <f>IF(AK73=AL73,1,0)-AO74</f>
        <v>0</v>
      </c>
      <c r="AS73" s="123" t="str">
        <f>$B$4&amp;C75&amp;G75</f>
        <v/>
      </c>
      <c r="AT73" s="141" t="str">
        <f>$B$4&amp;C75&amp;H75</f>
        <v/>
      </c>
    </row>
    <row r="74" spans="1:46" ht="27" customHeight="1" thickBot="1" x14ac:dyDescent="0.3">
      <c r="B74" s="175"/>
      <c r="C74" s="177"/>
      <c r="D74" s="179"/>
      <c r="E74" s="143"/>
      <c r="F74" s="187"/>
      <c r="G74" s="161"/>
      <c r="H74" s="16"/>
      <c r="I74" s="144"/>
      <c r="K74" s="148"/>
      <c r="L74" s="147"/>
      <c r="M74" s="147"/>
      <c r="N74" s="147"/>
      <c r="O74" s="146"/>
      <c r="P74" s="147"/>
      <c r="Q74" s="147"/>
      <c r="R74" s="147"/>
      <c r="S74" s="147"/>
      <c r="T74" s="147"/>
      <c r="U74" s="147"/>
      <c r="V74" s="147"/>
      <c r="W74" s="147"/>
      <c r="AJ74" s="136"/>
      <c r="AK74" s="136"/>
      <c r="AL74" s="136"/>
      <c r="AM74" s="136"/>
      <c r="AN74" s="136"/>
      <c r="AO74" s="133">
        <f>IF(AN73=AO73,1,0)</f>
        <v>0</v>
      </c>
      <c r="AP74" s="133"/>
      <c r="AS74" s="128"/>
      <c r="AT74" s="142"/>
    </row>
    <row r="75" spans="1:46" ht="27" customHeight="1" x14ac:dyDescent="0.25">
      <c r="A75" s="129">
        <f>COUNTA(E75,E77,E79,E81,E83,E85,E87,E89,E91,E93)</f>
        <v>0</v>
      </c>
      <c r="B75" s="182">
        <f>IF(AP75&lt;1,31,"ﾅﾝﾊﾞｰｶｰﾄﾞが重複しています")</f>
        <v>31</v>
      </c>
      <c r="C75" s="183"/>
      <c r="D75" s="184"/>
      <c r="E75" s="145"/>
      <c r="F75" s="235"/>
      <c r="G75" s="166"/>
      <c r="H75" s="166"/>
      <c r="I75" s="167"/>
      <c r="J75" s="14" t="str">
        <f>IF(E75="","",LEN(E75)-LEN(SUBSTITUTE(SUBSTITUTE(E75," ",),"　",)))</f>
        <v/>
      </c>
      <c r="K75" s="148"/>
      <c r="L75" s="147"/>
      <c r="M75" s="146"/>
      <c r="N75" s="146"/>
      <c r="O75" s="146"/>
      <c r="P75" s="147"/>
      <c r="Q75" s="147"/>
      <c r="R75" s="147"/>
      <c r="S75" s="147"/>
      <c r="T75" s="147"/>
      <c r="U75" s="147"/>
      <c r="V75" s="147"/>
      <c r="W75" s="147"/>
      <c r="AJ75" s="132" t="str">
        <f>IF(D75="","",C75&amp;D75)</f>
        <v/>
      </c>
      <c r="AK75" s="132">
        <f>IF(AJ75="",1,AJ75)</f>
        <v>1</v>
      </c>
      <c r="AL75" s="132">
        <f>IF(ISERROR(VLOOKUP(AK75,$AJ$13:AJ74,1,FALSE)),0,VLOOKUP(AK75,$AJ$13:AJ74,1,FALSE))</f>
        <v>0</v>
      </c>
      <c r="AM75" s="132" t="str">
        <f>IF(D75="","",D75&amp;E75)</f>
        <v/>
      </c>
      <c r="AN75" s="132">
        <f>IF(AM75="",1,AM75)</f>
        <v>1</v>
      </c>
      <c r="AO75" s="133">
        <f>IF(ISERROR(VLOOKUP(AN75,$AM$13:AM74,1,FALSE)),0,VLOOKUP(AN75,$AM$13:AM74,1,FALSE))</f>
        <v>0</v>
      </c>
      <c r="AP75" s="133">
        <f>IF(AK75=AL75,1,0)-AO76</f>
        <v>0</v>
      </c>
      <c r="AS75" s="123" t="str">
        <f>$B$4&amp;C77&amp;G77</f>
        <v/>
      </c>
      <c r="AT75" s="141" t="str">
        <f>$B$4&amp;C77&amp;H77</f>
        <v/>
      </c>
    </row>
    <row r="76" spans="1:46" ht="27" customHeight="1" x14ac:dyDescent="0.25">
      <c r="A76" s="134">
        <f>COUNTA(G75:I75,G77:I77,G79:I79,G81:I81,G83:I83,G85:I85,G87:I87,G89:I89,G91:I91,G93:I93)</f>
        <v>0</v>
      </c>
      <c r="B76" s="181"/>
      <c r="C76" s="176"/>
      <c r="D76" s="178"/>
      <c r="E76" s="130"/>
      <c r="F76" s="218"/>
      <c r="G76" s="159"/>
      <c r="H76" s="15"/>
      <c r="I76" s="131"/>
      <c r="K76" s="148"/>
      <c r="L76" s="147"/>
      <c r="M76" s="146"/>
      <c r="N76" s="146"/>
      <c r="O76" s="146"/>
      <c r="P76" s="147"/>
      <c r="Q76" s="147"/>
      <c r="R76" s="147"/>
      <c r="S76" s="147"/>
      <c r="T76" s="147"/>
      <c r="U76" s="147"/>
      <c r="V76" s="147"/>
      <c r="W76" s="147"/>
      <c r="AJ76" s="136"/>
      <c r="AK76" s="136"/>
      <c r="AL76" s="136"/>
      <c r="AM76" s="136"/>
      <c r="AN76" s="136"/>
      <c r="AO76" s="133">
        <f>IF(AN75=AO75,1,0)</f>
        <v>0</v>
      </c>
      <c r="AP76" s="133"/>
      <c r="AS76" s="128"/>
      <c r="AT76" s="142"/>
    </row>
    <row r="77" spans="1:46" ht="27" customHeight="1" x14ac:dyDescent="0.25">
      <c r="B77" s="180">
        <f>IF(AP77&lt;1,32,"ﾅﾝﾊﾞｰｶｰﾄﾞが重複しています")</f>
        <v>32</v>
      </c>
      <c r="C77" s="176"/>
      <c r="D77" s="178"/>
      <c r="E77" s="130"/>
      <c r="F77" s="186"/>
      <c r="G77" s="153"/>
      <c r="H77" s="153"/>
      <c r="I77" s="154"/>
      <c r="J77" s="14" t="str">
        <f>IF(E77="","",LEN(E77)-LEN(SUBSTITUTE(SUBSTITUTE(E77," ",),"　",)))</f>
        <v/>
      </c>
      <c r="K77" s="148"/>
      <c r="L77" s="146"/>
      <c r="M77" s="146"/>
      <c r="N77" s="146"/>
      <c r="O77" s="147"/>
      <c r="P77" s="146"/>
      <c r="Q77" s="146"/>
      <c r="R77" s="146"/>
      <c r="S77" s="146"/>
      <c r="T77" s="146"/>
      <c r="U77" s="146"/>
      <c r="V77" s="146"/>
      <c r="W77" s="146"/>
      <c r="AJ77" s="132" t="str">
        <f>IF(D77="","",C77&amp;D77)</f>
        <v/>
      </c>
      <c r="AK77" s="132">
        <f>IF(AJ77="",1,AJ77)</f>
        <v>1</v>
      </c>
      <c r="AL77" s="132">
        <f>IF(ISERROR(VLOOKUP(AK77,$AJ$13:AJ76,1,FALSE)),0,VLOOKUP(AK77,$AJ$13:AJ76,1,FALSE))</f>
        <v>0</v>
      </c>
      <c r="AM77" s="132" t="str">
        <f>IF(D77="","",D77&amp;E77)</f>
        <v/>
      </c>
      <c r="AN77" s="132">
        <f>IF(AM77="",1,AM77)</f>
        <v>1</v>
      </c>
      <c r="AO77" s="133">
        <f>IF(ISERROR(VLOOKUP(AN77,$AM$13:AM76,1,FALSE)),0,VLOOKUP(AN77,$AM$13:AM76,1,FALSE))</f>
        <v>0</v>
      </c>
      <c r="AP77" s="133">
        <f>IF(AK77=AL77,1,0)-AO78</f>
        <v>0</v>
      </c>
      <c r="AS77" s="123" t="str">
        <f>$B$4&amp;C79&amp;G79</f>
        <v/>
      </c>
      <c r="AT77" s="141" t="str">
        <f>$B$4&amp;C79&amp;H79</f>
        <v/>
      </c>
    </row>
    <row r="78" spans="1:46" ht="27" customHeight="1" x14ac:dyDescent="0.25">
      <c r="B78" s="181"/>
      <c r="C78" s="176"/>
      <c r="D78" s="178"/>
      <c r="E78" s="130"/>
      <c r="F78" s="218"/>
      <c r="G78" s="159"/>
      <c r="H78" s="15"/>
      <c r="I78" s="131"/>
      <c r="K78" s="148"/>
      <c r="L78" s="147"/>
      <c r="M78" s="146"/>
      <c r="N78" s="146"/>
      <c r="O78" s="146"/>
      <c r="P78" s="147"/>
      <c r="Q78" s="147"/>
      <c r="R78" s="147"/>
      <c r="S78" s="147"/>
      <c r="T78" s="147"/>
      <c r="U78" s="147"/>
      <c r="V78" s="147"/>
      <c r="W78" s="147"/>
      <c r="AJ78" s="136"/>
      <c r="AK78" s="136"/>
      <c r="AL78" s="136"/>
      <c r="AM78" s="136"/>
      <c r="AN78" s="136"/>
      <c r="AO78" s="133">
        <f>IF(AN77=AO77,1,0)</f>
        <v>0</v>
      </c>
      <c r="AP78" s="133"/>
      <c r="AS78" s="128"/>
      <c r="AT78" s="142"/>
    </row>
    <row r="79" spans="1:46" ht="27" customHeight="1" x14ac:dyDescent="0.25">
      <c r="B79" s="180">
        <f>IF(AP79&lt;1,33,"ﾅﾝﾊﾞｰｶｰﾄﾞが重複しています")</f>
        <v>33</v>
      </c>
      <c r="C79" s="176"/>
      <c r="D79" s="178"/>
      <c r="E79" s="130"/>
      <c r="F79" s="186"/>
      <c r="G79" s="153"/>
      <c r="H79" s="153"/>
      <c r="I79" s="154"/>
      <c r="J79" s="14" t="str">
        <f>IF(E79="","",LEN(E79)-LEN(SUBSTITUTE(SUBSTITUTE(E79," ",),"　",)))</f>
        <v/>
      </c>
      <c r="K79" s="148"/>
      <c r="L79" s="146"/>
      <c r="M79" s="146"/>
      <c r="N79" s="146"/>
      <c r="O79" s="146"/>
      <c r="P79" s="147"/>
      <c r="Q79" s="147"/>
      <c r="R79" s="147"/>
      <c r="S79" s="147"/>
      <c r="T79" s="147"/>
      <c r="U79" s="147"/>
      <c r="V79" s="147"/>
      <c r="W79" s="147"/>
      <c r="AJ79" s="132" t="str">
        <f>IF(D79="","",C79&amp;D79)</f>
        <v/>
      </c>
      <c r="AK79" s="132">
        <f>IF(AJ79="",1,AJ79)</f>
        <v>1</v>
      </c>
      <c r="AL79" s="132">
        <f>IF(ISERROR(VLOOKUP(AK79,$AJ$13:AJ78,1,FALSE)),0,VLOOKUP(AK79,$AJ$13:AJ78,1,FALSE))</f>
        <v>0</v>
      </c>
      <c r="AM79" s="132" t="str">
        <f>IF(D79="","",D79&amp;E79)</f>
        <v/>
      </c>
      <c r="AN79" s="132">
        <f>IF(AM79="",1,AM79)</f>
        <v>1</v>
      </c>
      <c r="AO79" s="133">
        <f>IF(ISERROR(VLOOKUP(AN79,$AM$13:AM78,1,FALSE)),0,VLOOKUP(AN79,$AM$13:AM78,1,FALSE))</f>
        <v>0</v>
      </c>
      <c r="AP79" s="133">
        <f>IF(AK79=AL79,1,0)-AO80</f>
        <v>0</v>
      </c>
      <c r="AS79" s="123" t="str">
        <f>$B$4&amp;C81&amp;G81</f>
        <v/>
      </c>
      <c r="AT79" s="141" t="str">
        <f>$B$4&amp;C81&amp;H81</f>
        <v/>
      </c>
    </row>
    <row r="80" spans="1:46" ht="27" customHeight="1" x14ac:dyDescent="0.25">
      <c r="B80" s="181"/>
      <c r="C80" s="176"/>
      <c r="D80" s="178"/>
      <c r="E80" s="130"/>
      <c r="F80" s="218"/>
      <c r="G80" s="159"/>
      <c r="H80" s="15"/>
      <c r="I80" s="131"/>
      <c r="K80" s="148"/>
      <c r="L80" s="147"/>
      <c r="M80" s="146"/>
      <c r="N80" s="146"/>
      <c r="O80" s="146"/>
      <c r="P80" s="146"/>
      <c r="Q80" s="146"/>
      <c r="R80" s="146"/>
      <c r="S80" s="146"/>
      <c r="T80" s="146"/>
      <c r="U80" s="146"/>
      <c r="V80" s="146"/>
      <c r="W80" s="146"/>
      <c r="AJ80" s="136"/>
      <c r="AK80" s="136"/>
      <c r="AL80" s="136"/>
      <c r="AM80" s="136"/>
      <c r="AN80" s="136"/>
      <c r="AO80" s="133">
        <f>IF(AN79=AO79,1,0)</f>
        <v>0</v>
      </c>
      <c r="AP80" s="133"/>
      <c r="AS80" s="128"/>
      <c r="AT80" s="142"/>
    </row>
    <row r="81" spans="1:46" ht="27" customHeight="1" x14ac:dyDescent="0.25">
      <c r="B81" s="180">
        <f>IF(AP81&lt;1,34,"ﾅﾝﾊﾞｰｶｰﾄﾞが重複しています")</f>
        <v>34</v>
      </c>
      <c r="C81" s="176"/>
      <c r="D81" s="178"/>
      <c r="E81" s="130"/>
      <c r="F81" s="186"/>
      <c r="G81" s="153"/>
      <c r="H81" s="153"/>
      <c r="I81" s="154"/>
      <c r="J81" s="14" t="str">
        <f>IF(E81="","",LEN(E81)-LEN(SUBSTITUTE(SUBSTITUTE(E81," ",),"　",)))</f>
        <v/>
      </c>
      <c r="K81" s="148"/>
      <c r="L81" s="146"/>
      <c r="M81" s="146"/>
      <c r="N81" s="146"/>
      <c r="O81" s="146"/>
      <c r="P81" s="147"/>
      <c r="Q81" s="147"/>
      <c r="R81" s="147"/>
      <c r="S81" s="147"/>
      <c r="T81" s="147"/>
      <c r="U81" s="147"/>
      <c r="V81" s="147"/>
      <c r="W81" s="147"/>
      <c r="AJ81" s="132" t="str">
        <f>IF(D81="","",C81&amp;D81)</f>
        <v/>
      </c>
      <c r="AK81" s="132">
        <f>IF(AJ81="",1,AJ81)</f>
        <v>1</v>
      </c>
      <c r="AL81" s="132">
        <f>IF(ISERROR(VLOOKUP(AK81,$AJ$13:AJ80,1,FALSE)),0,VLOOKUP(AK81,$AJ$13:AJ80,1,FALSE))</f>
        <v>0</v>
      </c>
      <c r="AM81" s="132" t="str">
        <f>IF(D81="","",D81&amp;E81)</f>
        <v/>
      </c>
      <c r="AN81" s="132">
        <f>IF(AM81="",1,AM81)</f>
        <v>1</v>
      </c>
      <c r="AO81" s="133">
        <f>IF(ISERROR(VLOOKUP(AN81,$AM$13:AM80,1,FALSE)),0,VLOOKUP(AN81,$AM$13:AM80,1,FALSE))</f>
        <v>0</v>
      </c>
      <c r="AP81" s="133">
        <f>IF(AK81=AL81,1,0)-AO82</f>
        <v>0</v>
      </c>
      <c r="AS81" s="123" t="str">
        <f>$B$4&amp;C83&amp;G83</f>
        <v/>
      </c>
      <c r="AT81" s="141" t="str">
        <f>$B$4&amp;C83&amp;H83</f>
        <v/>
      </c>
    </row>
    <row r="82" spans="1:46" ht="27" customHeight="1" x14ac:dyDescent="0.25">
      <c r="B82" s="181"/>
      <c r="C82" s="176"/>
      <c r="D82" s="178"/>
      <c r="E82" s="130"/>
      <c r="F82" s="218"/>
      <c r="G82" s="159"/>
      <c r="H82" s="15"/>
      <c r="I82" s="131"/>
      <c r="K82" s="148"/>
      <c r="L82" s="146"/>
      <c r="M82" s="146"/>
      <c r="N82" s="146"/>
      <c r="O82" s="146"/>
      <c r="P82" s="147"/>
      <c r="Q82" s="147"/>
      <c r="R82" s="147"/>
      <c r="S82" s="147"/>
      <c r="T82" s="147"/>
      <c r="U82" s="147"/>
      <c r="V82" s="147"/>
      <c r="W82" s="147"/>
      <c r="AJ82" s="136"/>
      <c r="AK82" s="136"/>
      <c r="AL82" s="136"/>
      <c r="AM82" s="136"/>
      <c r="AN82" s="136"/>
      <c r="AO82" s="133">
        <f>IF(AN81=AO81,1,0)</f>
        <v>0</v>
      </c>
      <c r="AP82" s="133"/>
      <c r="AS82" s="128"/>
      <c r="AT82" s="142"/>
    </row>
    <row r="83" spans="1:46" ht="27" customHeight="1" x14ac:dyDescent="0.25">
      <c r="B83" s="180">
        <f>IF(AP83&lt;1,35,"ﾅﾝﾊﾞｰｶｰﾄﾞが重複しています")</f>
        <v>35</v>
      </c>
      <c r="C83" s="176"/>
      <c r="D83" s="178"/>
      <c r="E83" s="130"/>
      <c r="F83" s="186"/>
      <c r="G83" s="153"/>
      <c r="H83" s="153"/>
      <c r="I83" s="154"/>
      <c r="J83" s="14" t="str">
        <f>IF(E83="","",LEN(E83)-LEN(SUBSTITUTE(SUBSTITUTE(E83," ",),"　",)))</f>
        <v/>
      </c>
      <c r="K83" s="148"/>
      <c r="L83" s="147"/>
      <c r="M83" s="146"/>
      <c r="N83" s="146"/>
      <c r="O83" s="146"/>
      <c r="P83" s="146"/>
      <c r="Q83" s="146"/>
      <c r="R83" s="146"/>
      <c r="S83" s="146"/>
      <c r="T83" s="146"/>
      <c r="U83" s="146"/>
      <c r="V83" s="146"/>
      <c r="W83" s="146"/>
      <c r="AJ83" s="132" t="str">
        <f>IF(D83="","",C83&amp;D83)</f>
        <v/>
      </c>
      <c r="AK83" s="132">
        <f>IF(AJ83="",1,AJ83)</f>
        <v>1</v>
      </c>
      <c r="AL83" s="132">
        <f>IF(ISERROR(VLOOKUP(AK83,$AJ$13:AJ82,1,FALSE)),0,VLOOKUP(AK83,$AJ$13:AJ82,1,FALSE))</f>
        <v>0</v>
      </c>
      <c r="AM83" s="132" t="str">
        <f>IF(D83="","",D83&amp;E83)</f>
        <v/>
      </c>
      <c r="AN83" s="132">
        <f>IF(AM83="",1,AM83)</f>
        <v>1</v>
      </c>
      <c r="AO83" s="133">
        <f>IF(ISERROR(VLOOKUP(AN83,$AM$13:AM82,1,FALSE)),0,VLOOKUP(AN83,$AM$13:AM82,1,FALSE))</f>
        <v>0</v>
      </c>
      <c r="AP83" s="133">
        <f>IF(AK83=AL83,1,0)-AO84</f>
        <v>0</v>
      </c>
      <c r="AS83" s="123" t="str">
        <f>$B$4&amp;C85&amp;G85</f>
        <v/>
      </c>
      <c r="AT83" s="141" t="str">
        <f>$B$4&amp;C85&amp;H85</f>
        <v/>
      </c>
    </row>
    <row r="84" spans="1:46" ht="27" customHeight="1" x14ac:dyDescent="0.25">
      <c r="B84" s="181"/>
      <c r="C84" s="176"/>
      <c r="D84" s="178"/>
      <c r="E84" s="130"/>
      <c r="F84" s="218"/>
      <c r="G84" s="159"/>
      <c r="H84" s="15"/>
      <c r="I84" s="131"/>
      <c r="K84" s="148"/>
      <c r="L84" s="147"/>
      <c r="M84" s="146"/>
      <c r="N84" s="146"/>
      <c r="O84" s="146"/>
      <c r="P84" s="146"/>
      <c r="Q84" s="146"/>
      <c r="R84" s="146"/>
      <c r="S84" s="146"/>
      <c r="T84" s="146"/>
      <c r="U84" s="146"/>
      <c r="V84" s="146"/>
      <c r="W84" s="146"/>
      <c r="AJ84" s="136"/>
      <c r="AK84" s="136"/>
      <c r="AL84" s="136"/>
      <c r="AM84" s="136"/>
      <c r="AN84" s="136"/>
      <c r="AO84" s="133">
        <f>IF(AN83=AO83,1,0)</f>
        <v>0</v>
      </c>
      <c r="AP84" s="133"/>
      <c r="AS84" s="128"/>
      <c r="AT84" s="142"/>
    </row>
    <row r="85" spans="1:46" ht="27" customHeight="1" x14ac:dyDescent="0.25">
      <c r="B85" s="180">
        <f>IF(AP85&lt;1,36,"ﾅﾝﾊﾞｰｶｰﾄﾞが重複しています")</f>
        <v>36</v>
      </c>
      <c r="C85" s="176"/>
      <c r="D85" s="178"/>
      <c r="E85" s="130"/>
      <c r="F85" s="186"/>
      <c r="G85" s="153"/>
      <c r="H85" s="153"/>
      <c r="I85" s="154"/>
      <c r="J85" s="14" t="str">
        <f>IF(E85="","",LEN(E85)-LEN(SUBSTITUTE(SUBSTITUTE(E85," ",),"　",)))</f>
        <v/>
      </c>
      <c r="K85" s="149"/>
      <c r="L85" s="147"/>
      <c r="M85" s="146"/>
      <c r="N85" s="146"/>
      <c r="O85" s="146"/>
      <c r="P85" s="147"/>
      <c r="Q85" s="147"/>
      <c r="R85" s="147"/>
      <c r="S85" s="147"/>
      <c r="T85" s="147"/>
      <c r="U85" s="147"/>
      <c r="V85" s="147"/>
      <c r="W85" s="147"/>
      <c r="AJ85" s="132" t="str">
        <f>IF(D85="","",C85&amp;D85)</f>
        <v/>
      </c>
      <c r="AK85" s="132">
        <f>IF(AJ85="",1,AJ85)</f>
        <v>1</v>
      </c>
      <c r="AL85" s="132">
        <f>IF(ISERROR(VLOOKUP(AK85,$AJ$13:AJ84,1,FALSE)),0,VLOOKUP(AK85,$AJ$13:AJ84,1,FALSE))</f>
        <v>0</v>
      </c>
      <c r="AM85" s="132" t="str">
        <f>IF(D85="","",D85&amp;E85)</f>
        <v/>
      </c>
      <c r="AN85" s="132">
        <f>IF(AM85="",1,AM85)</f>
        <v>1</v>
      </c>
      <c r="AO85" s="133">
        <f>IF(ISERROR(VLOOKUP(AN85,$AM$13:AM84,1,FALSE)),0,VLOOKUP(AN85,$AM$13:AM84,1,FALSE))</f>
        <v>0</v>
      </c>
      <c r="AP85" s="133">
        <f>IF(AK85=AL85,1,0)-AO86</f>
        <v>0</v>
      </c>
      <c r="AS85" s="123" t="str">
        <f>$B$4&amp;C87&amp;G87</f>
        <v/>
      </c>
      <c r="AT85" s="141" t="str">
        <f>$B$4&amp;C87&amp;H87</f>
        <v/>
      </c>
    </row>
    <row r="86" spans="1:46" ht="27" customHeight="1" x14ac:dyDescent="0.25">
      <c r="B86" s="181"/>
      <c r="C86" s="176"/>
      <c r="D86" s="178"/>
      <c r="E86" s="130"/>
      <c r="F86" s="218"/>
      <c r="G86" s="159"/>
      <c r="H86" s="15"/>
      <c r="I86" s="131"/>
      <c r="K86" s="148"/>
      <c r="L86" s="147"/>
      <c r="M86" s="146"/>
      <c r="N86" s="146"/>
      <c r="O86" s="146"/>
      <c r="P86" s="146"/>
      <c r="Q86" s="146"/>
      <c r="R86" s="146"/>
      <c r="S86" s="146"/>
      <c r="T86" s="146"/>
      <c r="U86" s="146"/>
      <c r="V86" s="146"/>
      <c r="W86" s="146"/>
      <c r="AJ86" s="136"/>
      <c r="AK86" s="136"/>
      <c r="AL86" s="136"/>
      <c r="AM86" s="136"/>
      <c r="AN86" s="136"/>
      <c r="AO86" s="133">
        <f>IF(AN85=AO85,1,0)</f>
        <v>0</v>
      </c>
      <c r="AP86" s="133"/>
      <c r="AS86" s="128"/>
      <c r="AT86" s="142"/>
    </row>
    <row r="87" spans="1:46" ht="27" customHeight="1" x14ac:dyDescent="0.25">
      <c r="B87" s="180">
        <f>IF(AP87&lt;1,37,"ﾅﾝﾊﾞｰｶｰﾄﾞが重複しています")</f>
        <v>37</v>
      </c>
      <c r="C87" s="176"/>
      <c r="D87" s="178"/>
      <c r="E87" s="130"/>
      <c r="F87" s="186"/>
      <c r="G87" s="153"/>
      <c r="H87" s="153"/>
      <c r="I87" s="154"/>
      <c r="J87" s="14" t="str">
        <f>IF(E87="","",LEN(E87)-LEN(SUBSTITUTE(SUBSTITUTE(E87," ",),"　",)))</f>
        <v/>
      </c>
      <c r="K87" s="148"/>
      <c r="L87" s="146"/>
      <c r="M87" s="146"/>
      <c r="N87" s="146"/>
      <c r="O87" s="146"/>
      <c r="P87" s="147"/>
      <c r="Q87" s="147"/>
      <c r="R87" s="147"/>
      <c r="S87" s="147"/>
      <c r="T87" s="147"/>
      <c r="U87" s="147"/>
      <c r="V87" s="147"/>
      <c r="W87" s="147"/>
      <c r="AJ87" s="132" t="str">
        <f>IF(D87="","",C87&amp;D87)</f>
        <v/>
      </c>
      <c r="AK87" s="132">
        <f>IF(AJ87="",1,AJ87)</f>
        <v>1</v>
      </c>
      <c r="AL87" s="132">
        <f>IF(ISERROR(VLOOKUP(AK87,$AJ$13:AJ86,1,FALSE)),0,VLOOKUP(AK87,$AJ$13:AJ86,1,FALSE))</f>
        <v>0</v>
      </c>
      <c r="AM87" s="132" t="str">
        <f>IF(D87="","",D87&amp;E87)</f>
        <v/>
      </c>
      <c r="AN87" s="132">
        <f>IF(AM87="",1,AM87)</f>
        <v>1</v>
      </c>
      <c r="AO87" s="133">
        <f>IF(ISERROR(VLOOKUP(AN87,$AM$13:AM86,1,FALSE)),0,VLOOKUP(AN87,$AM$13:AM86,1,FALSE))</f>
        <v>0</v>
      </c>
      <c r="AP87" s="133">
        <f>IF(AK87=AL87,1,0)-AO88</f>
        <v>0</v>
      </c>
      <c r="AS87" s="123" t="str">
        <f>$B$4&amp;C89&amp;G89</f>
        <v/>
      </c>
      <c r="AT87" s="141" t="str">
        <f>$B$4&amp;C89&amp;H89</f>
        <v/>
      </c>
    </row>
    <row r="88" spans="1:46" ht="27" customHeight="1" x14ac:dyDescent="0.25">
      <c r="B88" s="181"/>
      <c r="C88" s="176"/>
      <c r="D88" s="178"/>
      <c r="E88" s="130"/>
      <c r="F88" s="218"/>
      <c r="G88" s="159"/>
      <c r="H88" s="15"/>
      <c r="I88" s="131"/>
      <c r="K88" s="148"/>
      <c r="L88" s="147"/>
      <c r="M88" s="146"/>
      <c r="N88" s="146"/>
      <c r="O88" s="146"/>
      <c r="P88" s="146"/>
      <c r="Q88" s="146"/>
      <c r="R88" s="146"/>
      <c r="S88" s="146"/>
      <c r="T88" s="146"/>
      <c r="U88" s="146"/>
      <c r="V88" s="146"/>
      <c r="W88" s="146"/>
      <c r="AJ88" s="136"/>
      <c r="AK88" s="136"/>
      <c r="AL88" s="136"/>
      <c r="AM88" s="136"/>
      <c r="AN88" s="136"/>
      <c r="AO88" s="133">
        <f>IF(AN87=AO87,1,0)</f>
        <v>0</v>
      </c>
      <c r="AP88" s="133"/>
      <c r="AS88" s="128"/>
      <c r="AT88" s="142"/>
    </row>
    <row r="89" spans="1:46" ht="27" customHeight="1" x14ac:dyDescent="0.25">
      <c r="B89" s="180">
        <f>IF(AP89&lt;1,38,"ﾅﾝﾊﾞｰｶｰﾄﾞが重複しています")</f>
        <v>38</v>
      </c>
      <c r="C89" s="176"/>
      <c r="D89" s="178"/>
      <c r="E89" s="130"/>
      <c r="F89" s="186"/>
      <c r="G89" s="153"/>
      <c r="H89" s="153"/>
      <c r="I89" s="154"/>
      <c r="J89" s="14" t="str">
        <f>IF(E89="","",LEN(E89)-LEN(SUBSTITUTE(SUBSTITUTE(E89," ",),"　",)))</f>
        <v/>
      </c>
      <c r="K89" s="148"/>
      <c r="L89" s="147"/>
      <c r="M89" s="146"/>
      <c r="N89" s="146"/>
      <c r="O89" s="147"/>
      <c r="P89" s="147"/>
      <c r="Q89" s="147"/>
      <c r="R89" s="147"/>
      <c r="S89" s="147"/>
      <c r="T89" s="147"/>
      <c r="U89" s="147"/>
      <c r="V89" s="147"/>
      <c r="W89" s="147"/>
      <c r="AJ89" s="132" t="str">
        <f>IF(D89="","",C89&amp;D89)</f>
        <v/>
      </c>
      <c r="AK89" s="132">
        <f>IF(AJ89="",1,AJ89)</f>
        <v>1</v>
      </c>
      <c r="AL89" s="132">
        <f>IF(ISERROR(VLOOKUP(AK89,$AJ$13:AJ88,1,FALSE)),0,VLOOKUP(AK89,$AJ$13:AJ88,1,FALSE))</f>
        <v>0</v>
      </c>
      <c r="AM89" s="132" t="str">
        <f>IF(D89="","",D89&amp;E89)</f>
        <v/>
      </c>
      <c r="AN89" s="132">
        <f>IF(AM89="",1,AM89)</f>
        <v>1</v>
      </c>
      <c r="AO89" s="133">
        <f>IF(ISERROR(VLOOKUP(AN89,$AM$13:AM88,1,FALSE)),0,VLOOKUP(AN89,$AM$13:AM88,1,FALSE))</f>
        <v>0</v>
      </c>
      <c r="AP89" s="133">
        <f>IF(AK89=AL89,1,0)-AO90</f>
        <v>0</v>
      </c>
      <c r="AS89" s="123" t="str">
        <f>$B$4&amp;C91&amp;G91</f>
        <v/>
      </c>
      <c r="AT89" s="141" t="str">
        <f>$B$4&amp;C91&amp;H91</f>
        <v/>
      </c>
    </row>
    <row r="90" spans="1:46" ht="27" customHeight="1" x14ac:dyDescent="0.25">
      <c r="B90" s="181"/>
      <c r="C90" s="176"/>
      <c r="D90" s="178"/>
      <c r="E90" s="130"/>
      <c r="F90" s="218"/>
      <c r="G90" s="159"/>
      <c r="H90" s="15"/>
      <c r="I90" s="131"/>
      <c r="K90" s="148"/>
      <c r="L90" s="147"/>
      <c r="M90" s="146"/>
      <c r="N90" s="146"/>
      <c r="O90" s="146"/>
      <c r="P90" s="147"/>
      <c r="Q90" s="147"/>
      <c r="R90" s="147"/>
      <c r="S90" s="147"/>
      <c r="T90" s="147"/>
      <c r="U90" s="147"/>
      <c r="V90" s="147"/>
      <c r="W90" s="147"/>
      <c r="AJ90" s="136"/>
      <c r="AK90" s="136"/>
      <c r="AL90" s="136"/>
      <c r="AM90" s="136"/>
      <c r="AN90" s="136"/>
      <c r="AO90" s="133">
        <f>IF(AN89=AO89,1,0)</f>
        <v>0</v>
      </c>
      <c r="AP90" s="133"/>
      <c r="AS90" s="128"/>
      <c r="AT90" s="142"/>
    </row>
    <row r="91" spans="1:46" ht="27" customHeight="1" x14ac:dyDescent="0.25">
      <c r="B91" s="180">
        <f>IF(AP91&lt;1,39,"ﾅﾝﾊﾞｰｶｰﾄﾞが重複しています")</f>
        <v>39</v>
      </c>
      <c r="C91" s="176"/>
      <c r="D91" s="178"/>
      <c r="E91" s="130"/>
      <c r="F91" s="186"/>
      <c r="G91" s="153"/>
      <c r="H91" s="153"/>
      <c r="I91" s="154"/>
      <c r="J91" s="14" t="str">
        <f>IF(E91="","",LEN(E91)-LEN(SUBSTITUTE(SUBSTITUTE(E91," ",),"　",)))</f>
        <v/>
      </c>
      <c r="K91" s="148"/>
      <c r="L91" s="147"/>
      <c r="M91" s="146"/>
      <c r="N91" s="146"/>
      <c r="O91" s="146"/>
      <c r="P91" s="147"/>
      <c r="Q91" s="147"/>
      <c r="R91" s="147"/>
      <c r="S91" s="147"/>
      <c r="T91" s="147"/>
      <c r="U91" s="147"/>
      <c r="V91" s="147"/>
      <c r="W91" s="147"/>
      <c r="AJ91" s="132" t="str">
        <f>IF(D91="","",C91&amp;D91)</f>
        <v/>
      </c>
      <c r="AK91" s="132">
        <f>IF(AJ91="",1,AJ91)</f>
        <v>1</v>
      </c>
      <c r="AL91" s="132">
        <f>IF(ISERROR(VLOOKUP(AK91,$AJ$13:AJ90,1,FALSE)),0,VLOOKUP(AK91,$AJ$13:AJ90,1,FALSE))</f>
        <v>0</v>
      </c>
      <c r="AM91" s="132" t="str">
        <f>IF(D91="","",D91&amp;E91)</f>
        <v/>
      </c>
      <c r="AN91" s="132">
        <f>IF(AM91="",1,AM91)</f>
        <v>1</v>
      </c>
      <c r="AO91" s="133">
        <f>IF(ISERROR(VLOOKUP(AN91,$AM$13:AM90,1,FALSE)),0,VLOOKUP(AN91,$AM$13:AM90,1,FALSE))</f>
        <v>0</v>
      </c>
      <c r="AP91" s="133">
        <f>IF(AK91=AL91,1,0)-AO92</f>
        <v>0</v>
      </c>
      <c r="AS91" s="123" t="str">
        <f>$B$4&amp;C93&amp;G93</f>
        <v/>
      </c>
      <c r="AT91" s="141" t="str">
        <f>$B$4&amp;C93&amp;H93</f>
        <v/>
      </c>
    </row>
    <row r="92" spans="1:46" ht="27" customHeight="1" x14ac:dyDescent="0.25">
      <c r="B92" s="181"/>
      <c r="C92" s="176"/>
      <c r="D92" s="178"/>
      <c r="E92" s="130"/>
      <c r="F92" s="218"/>
      <c r="G92" s="159"/>
      <c r="H92" s="15"/>
      <c r="I92" s="131"/>
      <c r="K92" s="148"/>
      <c r="L92" s="147"/>
      <c r="M92" s="146"/>
      <c r="N92" s="146"/>
      <c r="O92" s="146"/>
      <c r="P92" s="147"/>
      <c r="Q92" s="147"/>
      <c r="R92" s="147"/>
      <c r="S92" s="147"/>
      <c r="T92" s="147"/>
      <c r="U92" s="147"/>
      <c r="V92" s="147"/>
      <c r="W92" s="147"/>
      <c r="AJ92" s="136"/>
      <c r="AK92" s="136"/>
      <c r="AL92" s="136"/>
      <c r="AM92" s="136"/>
      <c r="AN92" s="136"/>
      <c r="AO92" s="133">
        <f>IF(AN91=AO91,1,0)</f>
        <v>0</v>
      </c>
      <c r="AP92" s="133"/>
      <c r="AS92" s="128"/>
      <c r="AT92" s="142"/>
    </row>
    <row r="93" spans="1:46" ht="27" customHeight="1" thickBot="1" x14ac:dyDescent="0.3">
      <c r="B93" s="174">
        <f>IF(AP93&lt;1,40,"ﾅﾝﾊﾞｰｶｰﾄﾞが重複しています")</f>
        <v>40</v>
      </c>
      <c r="C93" s="176"/>
      <c r="D93" s="178"/>
      <c r="E93" s="130"/>
      <c r="F93" s="186"/>
      <c r="G93" s="153"/>
      <c r="H93" s="153"/>
      <c r="I93" s="154"/>
      <c r="J93" s="14" t="str">
        <f>IF(E93="","",LEN(E93)-LEN(SUBSTITUTE(SUBSTITUTE(E93," ",),"　",)))</f>
        <v/>
      </c>
      <c r="K93" s="148"/>
      <c r="L93" s="147"/>
      <c r="M93" s="147"/>
      <c r="N93" s="147"/>
      <c r="O93" s="146"/>
      <c r="P93" s="147"/>
      <c r="Q93" s="147"/>
      <c r="R93" s="147"/>
      <c r="S93" s="147"/>
      <c r="T93" s="147"/>
      <c r="U93" s="147"/>
      <c r="V93" s="147"/>
      <c r="W93" s="147"/>
      <c r="AJ93" s="132" t="str">
        <f>IF(D93="","",C93&amp;D93)</f>
        <v/>
      </c>
      <c r="AK93" s="132">
        <f>IF(AJ93="",1,AJ93)</f>
        <v>1</v>
      </c>
      <c r="AL93" s="132">
        <f>IF(ISERROR(VLOOKUP(AK93,$AJ$13:AJ92,1,FALSE)),0,VLOOKUP(AK93,$AJ$13:AJ92,1,FALSE))</f>
        <v>0</v>
      </c>
      <c r="AM93" s="132" t="str">
        <f>IF(D93="","",D93&amp;E93)</f>
        <v/>
      </c>
      <c r="AN93" s="132">
        <f>IF(AM93="",1,AM93)</f>
        <v>1</v>
      </c>
      <c r="AO93" s="133">
        <f>IF(ISERROR(VLOOKUP(AN93,$AM$13:AM92,1,FALSE)),0,VLOOKUP(AN93,$AM$13:AM92,1,FALSE))</f>
        <v>0</v>
      </c>
      <c r="AP93" s="133">
        <f>IF(AK93=AL93,1,0)-AO94</f>
        <v>0</v>
      </c>
      <c r="AS93" s="123" t="str">
        <f>$B$4&amp;C95&amp;G95</f>
        <v/>
      </c>
      <c r="AT93" s="141" t="str">
        <f>$B$4&amp;C95&amp;H95</f>
        <v/>
      </c>
    </row>
    <row r="94" spans="1:46" ht="27" customHeight="1" thickBot="1" x14ac:dyDescent="0.3">
      <c r="B94" s="175"/>
      <c r="C94" s="177"/>
      <c r="D94" s="179"/>
      <c r="E94" s="143"/>
      <c r="F94" s="187"/>
      <c r="G94" s="161"/>
      <c r="H94" s="16"/>
      <c r="I94" s="144"/>
      <c r="K94" s="148"/>
      <c r="L94" s="147"/>
      <c r="M94" s="147"/>
      <c r="N94" s="147"/>
      <c r="O94" s="146"/>
      <c r="P94" s="147"/>
      <c r="Q94" s="147"/>
      <c r="R94" s="147"/>
      <c r="S94" s="147"/>
      <c r="T94" s="147"/>
      <c r="U94" s="147"/>
      <c r="V94" s="147"/>
      <c r="W94" s="147"/>
      <c r="AJ94" s="136"/>
      <c r="AK94" s="136"/>
      <c r="AL94" s="136"/>
      <c r="AM94" s="136"/>
      <c r="AN94" s="136"/>
      <c r="AO94" s="133">
        <f>IF(AN93=AO93,1,0)</f>
        <v>0</v>
      </c>
      <c r="AP94" s="133"/>
      <c r="AS94" s="128"/>
      <c r="AT94" s="142"/>
    </row>
    <row r="95" spans="1:46" ht="27" customHeight="1" x14ac:dyDescent="0.25">
      <c r="A95" s="129">
        <f>COUNTA(E95,E97,E99,E101,E103,E105,E107,E109,E111,E113)</f>
        <v>0</v>
      </c>
      <c r="B95" s="182">
        <f>IF(AP95&lt;1,41,"ﾅﾝﾊﾞｰｶｰﾄﾞが重複しています")</f>
        <v>41</v>
      </c>
      <c r="C95" s="183"/>
      <c r="D95" s="184"/>
      <c r="E95" s="145"/>
      <c r="F95" s="235"/>
      <c r="G95" s="166"/>
      <c r="H95" s="166"/>
      <c r="I95" s="167"/>
      <c r="J95" s="14" t="str">
        <f>IF(E95="","",LEN(E95)-LEN(SUBSTITUTE(SUBSTITUTE(E95," ",),"　",)))</f>
        <v/>
      </c>
      <c r="K95" s="148"/>
      <c r="L95" s="147"/>
      <c r="M95" s="146"/>
      <c r="N95" s="146"/>
      <c r="O95" s="146"/>
      <c r="P95" s="147"/>
      <c r="Q95" s="147"/>
      <c r="R95" s="147"/>
      <c r="S95" s="147"/>
      <c r="T95" s="147"/>
      <c r="U95" s="147"/>
      <c r="V95" s="147"/>
      <c r="W95" s="147"/>
      <c r="AJ95" s="132" t="str">
        <f>IF(D95="","",C95&amp;D95)</f>
        <v/>
      </c>
      <c r="AK95" s="132">
        <f>IF(AJ95="",1,AJ95)</f>
        <v>1</v>
      </c>
      <c r="AL95" s="132">
        <f>IF(ISERROR(VLOOKUP(AK95,$AJ$13:AJ94,1,FALSE)),0,VLOOKUP(AK95,$AJ$13:AJ94,1,FALSE))</f>
        <v>0</v>
      </c>
      <c r="AM95" s="132" t="str">
        <f>IF(D95="","",D95&amp;E95)</f>
        <v/>
      </c>
      <c r="AN95" s="132">
        <f>IF(AM95="",1,AM95)</f>
        <v>1</v>
      </c>
      <c r="AO95" s="133">
        <f>IF(ISERROR(VLOOKUP(AN95,$AM$13:AM94,1,FALSE)),0,VLOOKUP(AN95,$AM$13:AM94,1,FALSE))</f>
        <v>0</v>
      </c>
      <c r="AP95" s="133">
        <f>IF(AK95=AL95,1,0)-AO96</f>
        <v>0</v>
      </c>
      <c r="AS95" s="123" t="str">
        <f>$B$4&amp;C97&amp;G97</f>
        <v/>
      </c>
      <c r="AT95" s="141" t="str">
        <f>$B$4&amp;C97&amp;H97</f>
        <v/>
      </c>
    </row>
    <row r="96" spans="1:46" ht="27" customHeight="1" x14ac:dyDescent="0.25">
      <c r="A96" s="134">
        <f>COUNTA(G95:I95,G97:I97,G99:I99,G101:I101,G103:I103,G105:I105,G107:I107,G109:I109,G111:I111,G113:I113)</f>
        <v>0</v>
      </c>
      <c r="B96" s="181"/>
      <c r="C96" s="176"/>
      <c r="D96" s="178"/>
      <c r="E96" s="130"/>
      <c r="F96" s="218"/>
      <c r="G96" s="159"/>
      <c r="H96" s="15"/>
      <c r="I96" s="131"/>
      <c r="K96" s="148"/>
      <c r="L96" s="147"/>
      <c r="M96" s="146"/>
      <c r="N96" s="146"/>
      <c r="O96" s="146"/>
      <c r="P96" s="147"/>
      <c r="Q96" s="147"/>
      <c r="R96" s="147"/>
      <c r="S96" s="147"/>
      <c r="T96" s="147"/>
      <c r="U96" s="147"/>
      <c r="V96" s="147"/>
      <c r="W96" s="147"/>
      <c r="AJ96" s="136"/>
      <c r="AK96" s="136"/>
      <c r="AL96" s="136"/>
      <c r="AM96" s="136"/>
      <c r="AN96" s="136"/>
      <c r="AO96" s="133">
        <f>IF(AN95=AO95,1,0)</f>
        <v>0</v>
      </c>
      <c r="AP96" s="133"/>
      <c r="AS96" s="128"/>
      <c r="AT96" s="142"/>
    </row>
    <row r="97" spans="2:46" ht="27" customHeight="1" x14ac:dyDescent="0.25">
      <c r="B97" s="180">
        <f>IF(AP97&lt;1,42,"ﾅﾝﾊﾞｰｶｰﾄﾞが重複しています")</f>
        <v>42</v>
      </c>
      <c r="C97" s="176"/>
      <c r="D97" s="178"/>
      <c r="E97" s="130"/>
      <c r="F97" s="186"/>
      <c r="G97" s="153"/>
      <c r="H97" s="153"/>
      <c r="I97" s="154"/>
      <c r="J97" s="14" t="str">
        <f>IF(E97="","",LEN(E97)-LEN(SUBSTITUTE(SUBSTITUTE(E97," ",),"　",)))</f>
        <v/>
      </c>
      <c r="K97" s="148"/>
      <c r="L97" s="146"/>
      <c r="M97" s="146"/>
      <c r="N97" s="146"/>
      <c r="O97" s="147"/>
      <c r="P97" s="146"/>
      <c r="Q97" s="146"/>
      <c r="R97" s="146"/>
      <c r="S97" s="146"/>
      <c r="T97" s="146"/>
      <c r="U97" s="146"/>
      <c r="V97" s="146"/>
      <c r="W97" s="146"/>
      <c r="AJ97" s="132" t="str">
        <f>IF(D97="","",C97&amp;D97)</f>
        <v/>
      </c>
      <c r="AK97" s="132">
        <f>IF(AJ97="",1,AJ97)</f>
        <v>1</v>
      </c>
      <c r="AL97" s="132">
        <f>IF(ISERROR(VLOOKUP(AK97,$AJ$13:AJ96,1,FALSE)),0,VLOOKUP(AK97,$AJ$13:AJ96,1,FALSE))</f>
        <v>0</v>
      </c>
      <c r="AM97" s="132" t="str">
        <f>IF(D97="","",D97&amp;E97)</f>
        <v/>
      </c>
      <c r="AN97" s="132">
        <f>IF(AM97="",1,AM97)</f>
        <v>1</v>
      </c>
      <c r="AO97" s="133">
        <f>IF(ISERROR(VLOOKUP(AN97,$AM$13:AM96,1,FALSE)),0,VLOOKUP(AN97,$AM$13:AM96,1,FALSE))</f>
        <v>0</v>
      </c>
      <c r="AP97" s="133">
        <f>IF(AK97=AL97,1,0)-AO98</f>
        <v>0</v>
      </c>
      <c r="AS97" s="123" t="str">
        <f>$B$4&amp;C99&amp;G99</f>
        <v/>
      </c>
      <c r="AT97" s="141" t="str">
        <f>$B$4&amp;C99&amp;H99</f>
        <v/>
      </c>
    </row>
    <row r="98" spans="2:46" ht="27" customHeight="1" x14ac:dyDescent="0.25">
      <c r="B98" s="181"/>
      <c r="C98" s="176"/>
      <c r="D98" s="178"/>
      <c r="E98" s="130"/>
      <c r="F98" s="218"/>
      <c r="G98" s="159"/>
      <c r="H98" s="15"/>
      <c r="I98" s="131"/>
      <c r="K98" s="148"/>
      <c r="L98" s="147"/>
      <c r="M98" s="146"/>
      <c r="N98" s="146"/>
      <c r="O98" s="146"/>
      <c r="P98" s="147"/>
      <c r="Q98" s="147"/>
      <c r="R98" s="147"/>
      <c r="S98" s="147"/>
      <c r="T98" s="147"/>
      <c r="U98" s="147"/>
      <c r="V98" s="147"/>
      <c r="W98" s="147"/>
      <c r="AJ98" s="136"/>
      <c r="AK98" s="136"/>
      <c r="AL98" s="136"/>
      <c r="AM98" s="136"/>
      <c r="AN98" s="136"/>
      <c r="AO98" s="133">
        <f>IF(AN97=AO97,1,0)</f>
        <v>0</v>
      </c>
      <c r="AP98" s="133"/>
      <c r="AS98" s="128"/>
      <c r="AT98" s="142"/>
    </row>
    <row r="99" spans="2:46" ht="27" customHeight="1" x14ac:dyDescent="0.25">
      <c r="B99" s="180">
        <f>IF(AP99&lt;1,43,"ﾅﾝﾊﾞｰｶｰﾄﾞが重複しています")</f>
        <v>43</v>
      </c>
      <c r="C99" s="176"/>
      <c r="D99" s="178"/>
      <c r="E99" s="130"/>
      <c r="F99" s="186"/>
      <c r="G99" s="153"/>
      <c r="H99" s="153"/>
      <c r="I99" s="154"/>
      <c r="J99" s="14" t="str">
        <f>IF(E99="","",LEN(E99)-LEN(SUBSTITUTE(SUBSTITUTE(E99," ",),"　",)))</f>
        <v/>
      </c>
      <c r="K99" s="148"/>
      <c r="L99" s="146"/>
      <c r="M99" s="146"/>
      <c r="N99" s="146"/>
      <c r="O99" s="146"/>
      <c r="P99" s="147"/>
      <c r="Q99" s="147"/>
      <c r="R99" s="147"/>
      <c r="S99" s="147"/>
      <c r="T99" s="147"/>
      <c r="U99" s="147"/>
      <c r="V99" s="147"/>
      <c r="W99" s="147"/>
      <c r="AJ99" s="132" t="str">
        <f>IF(D99="","",C99&amp;D99)</f>
        <v/>
      </c>
      <c r="AK99" s="132">
        <f>IF(AJ99="",1,AJ99)</f>
        <v>1</v>
      </c>
      <c r="AL99" s="132">
        <f>IF(ISERROR(VLOOKUP(AK99,$AJ$13:AJ98,1,FALSE)),0,VLOOKUP(AK99,$AJ$13:AJ98,1,FALSE))</f>
        <v>0</v>
      </c>
      <c r="AM99" s="132" t="str">
        <f>IF(D99="","",D99&amp;E99)</f>
        <v/>
      </c>
      <c r="AN99" s="132">
        <f>IF(AM99="",1,AM99)</f>
        <v>1</v>
      </c>
      <c r="AO99" s="133">
        <f>IF(ISERROR(VLOOKUP(AN99,$AM$13:AM98,1,FALSE)),0,VLOOKUP(AN99,$AM$13:AM98,1,FALSE))</f>
        <v>0</v>
      </c>
      <c r="AP99" s="133">
        <f>IF(AK99=AL99,1,0)-AO100</f>
        <v>0</v>
      </c>
      <c r="AS99" s="123" t="str">
        <f>$B$4&amp;C101&amp;G101</f>
        <v/>
      </c>
      <c r="AT99" s="141" t="str">
        <f>$B$4&amp;C101&amp;H101</f>
        <v/>
      </c>
    </row>
    <row r="100" spans="2:46" ht="27" customHeight="1" x14ac:dyDescent="0.25">
      <c r="B100" s="181"/>
      <c r="C100" s="176"/>
      <c r="D100" s="178"/>
      <c r="E100" s="130"/>
      <c r="F100" s="218"/>
      <c r="G100" s="159"/>
      <c r="H100" s="15"/>
      <c r="I100" s="131"/>
      <c r="K100" s="148"/>
      <c r="L100" s="147"/>
      <c r="M100" s="146"/>
      <c r="N100" s="146"/>
      <c r="O100" s="146"/>
      <c r="P100" s="146"/>
      <c r="Q100" s="146"/>
      <c r="R100" s="146"/>
      <c r="S100" s="146"/>
      <c r="T100" s="146"/>
      <c r="U100" s="146"/>
      <c r="V100" s="146"/>
      <c r="W100" s="146"/>
      <c r="AJ100" s="136"/>
      <c r="AK100" s="136"/>
      <c r="AL100" s="136"/>
      <c r="AM100" s="136"/>
      <c r="AN100" s="136"/>
      <c r="AO100" s="133">
        <f>IF(AN99=AO99,1,0)</f>
        <v>0</v>
      </c>
      <c r="AP100" s="133"/>
      <c r="AS100" s="128"/>
      <c r="AT100" s="142"/>
    </row>
    <row r="101" spans="2:46" ht="27" customHeight="1" x14ac:dyDescent="0.25">
      <c r="B101" s="180">
        <f>IF(AP101&lt;1,44,"ﾅﾝﾊﾞｰｶｰﾄﾞが重複しています")</f>
        <v>44</v>
      </c>
      <c r="C101" s="176"/>
      <c r="D101" s="178"/>
      <c r="E101" s="130"/>
      <c r="F101" s="186"/>
      <c r="G101" s="153"/>
      <c r="H101" s="153"/>
      <c r="I101" s="154"/>
      <c r="J101" s="14" t="str">
        <f>IF(E101="","",LEN(E101)-LEN(SUBSTITUTE(SUBSTITUTE(E101," ",),"　",)))</f>
        <v/>
      </c>
      <c r="K101" s="148"/>
      <c r="L101" s="146"/>
      <c r="M101" s="146"/>
      <c r="N101" s="146"/>
      <c r="O101" s="146"/>
      <c r="P101" s="147"/>
      <c r="Q101" s="147"/>
      <c r="R101" s="147"/>
      <c r="S101" s="147"/>
      <c r="T101" s="147"/>
      <c r="U101" s="147"/>
      <c r="V101" s="147"/>
      <c r="W101" s="147"/>
      <c r="AJ101" s="132" t="str">
        <f>IF(D101="","",C101&amp;D101)</f>
        <v/>
      </c>
      <c r="AK101" s="132">
        <f>IF(AJ101="",1,AJ101)</f>
        <v>1</v>
      </c>
      <c r="AL101" s="132">
        <f>IF(ISERROR(VLOOKUP(AK101,$AJ$13:AJ100,1,FALSE)),0,VLOOKUP(AK101,$AJ$13:AJ100,1,FALSE))</f>
        <v>0</v>
      </c>
      <c r="AM101" s="132" t="str">
        <f>IF(D101="","",D101&amp;E101)</f>
        <v/>
      </c>
      <c r="AN101" s="132">
        <f>IF(AM101="",1,AM101)</f>
        <v>1</v>
      </c>
      <c r="AO101" s="133">
        <f>IF(ISERROR(VLOOKUP(AN101,$AM$13:AM100,1,FALSE)),0,VLOOKUP(AN101,$AM$13:AM100,1,FALSE))</f>
        <v>0</v>
      </c>
      <c r="AP101" s="133">
        <f>IF(AK101=AL101,1,0)-AO102</f>
        <v>0</v>
      </c>
      <c r="AS101" s="123" t="str">
        <f>$B$4&amp;C103&amp;G103</f>
        <v/>
      </c>
      <c r="AT101" s="141" t="str">
        <f>$B$4&amp;C103&amp;H103</f>
        <v/>
      </c>
    </row>
    <row r="102" spans="2:46" ht="27" customHeight="1" x14ac:dyDescent="0.25">
      <c r="B102" s="181"/>
      <c r="C102" s="176"/>
      <c r="D102" s="178"/>
      <c r="E102" s="130"/>
      <c r="F102" s="218"/>
      <c r="G102" s="159"/>
      <c r="H102" s="15"/>
      <c r="I102" s="131"/>
      <c r="K102" s="148"/>
      <c r="L102" s="146"/>
      <c r="M102" s="146"/>
      <c r="N102" s="146"/>
      <c r="O102" s="146"/>
      <c r="P102" s="147"/>
      <c r="Q102" s="147"/>
      <c r="R102" s="147"/>
      <c r="S102" s="147"/>
      <c r="T102" s="147"/>
      <c r="U102" s="147"/>
      <c r="V102" s="147"/>
      <c r="W102" s="147"/>
      <c r="AJ102" s="136"/>
      <c r="AK102" s="136"/>
      <c r="AL102" s="136"/>
      <c r="AM102" s="136"/>
      <c r="AN102" s="136"/>
      <c r="AO102" s="133">
        <f>IF(AN101=AO101,1,0)</f>
        <v>0</v>
      </c>
      <c r="AP102" s="133"/>
      <c r="AS102" s="128"/>
      <c r="AT102" s="142"/>
    </row>
    <row r="103" spans="2:46" ht="27" customHeight="1" x14ac:dyDescent="0.25">
      <c r="B103" s="180">
        <f>IF(AP103&lt;1,45,"ﾅﾝﾊﾞｰｶｰﾄﾞが重複しています")</f>
        <v>45</v>
      </c>
      <c r="C103" s="176"/>
      <c r="D103" s="178"/>
      <c r="E103" s="130"/>
      <c r="F103" s="186"/>
      <c r="G103" s="153"/>
      <c r="H103" s="153"/>
      <c r="I103" s="154"/>
      <c r="J103" s="14" t="str">
        <f>IF(E103="","",LEN(E103)-LEN(SUBSTITUTE(SUBSTITUTE(E103," ",),"　",)))</f>
        <v/>
      </c>
      <c r="K103" s="148"/>
      <c r="L103" s="147"/>
      <c r="M103" s="146"/>
      <c r="N103" s="146"/>
      <c r="O103" s="146"/>
      <c r="P103" s="146"/>
      <c r="Q103" s="146"/>
      <c r="R103" s="146"/>
      <c r="S103" s="146"/>
      <c r="T103" s="146"/>
      <c r="U103" s="146"/>
      <c r="V103" s="146"/>
      <c r="W103" s="146"/>
      <c r="AJ103" s="132" t="str">
        <f>IF(D103="","",C103&amp;D103)</f>
        <v/>
      </c>
      <c r="AK103" s="132">
        <f>IF(AJ103="",1,AJ103)</f>
        <v>1</v>
      </c>
      <c r="AL103" s="132">
        <f>IF(ISERROR(VLOOKUP(AK103,$AJ$13:AJ102,1,FALSE)),0,VLOOKUP(AK103,$AJ$13:AJ102,1,FALSE))</f>
        <v>0</v>
      </c>
      <c r="AM103" s="132" t="str">
        <f>IF(D103="","",D103&amp;E103)</f>
        <v/>
      </c>
      <c r="AN103" s="132">
        <f>IF(AM103="",1,AM103)</f>
        <v>1</v>
      </c>
      <c r="AO103" s="133">
        <f>IF(ISERROR(VLOOKUP(AN103,$AM$13:AM102,1,FALSE)),0,VLOOKUP(AN103,$AM$13:AM102,1,FALSE))</f>
        <v>0</v>
      </c>
      <c r="AP103" s="133">
        <f>IF(AK103=AL103,1,0)-AO104</f>
        <v>0</v>
      </c>
      <c r="AS103" s="123" t="str">
        <f>$B$4&amp;C105&amp;G105</f>
        <v/>
      </c>
      <c r="AT103" s="141" t="str">
        <f>$B$4&amp;C105&amp;H105</f>
        <v/>
      </c>
    </row>
    <row r="104" spans="2:46" ht="27" customHeight="1" x14ac:dyDescent="0.25">
      <c r="B104" s="181"/>
      <c r="C104" s="176"/>
      <c r="D104" s="178"/>
      <c r="E104" s="130"/>
      <c r="F104" s="218"/>
      <c r="G104" s="159"/>
      <c r="H104" s="15"/>
      <c r="I104" s="131"/>
      <c r="K104" s="148"/>
      <c r="L104" s="147"/>
      <c r="M104" s="146"/>
      <c r="N104" s="146"/>
      <c r="O104" s="146"/>
      <c r="P104" s="146"/>
      <c r="Q104" s="146"/>
      <c r="R104" s="146"/>
      <c r="S104" s="146"/>
      <c r="T104" s="146"/>
      <c r="U104" s="146"/>
      <c r="V104" s="146"/>
      <c r="W104" s="146"/>
      <c r="AJ104" s="136"/>
      <c r="AK104" s="136"/>
      <c r="AL104" s="136"/>
      <c r="AM104" s="136"/>
      <c r="AN104" s="136"/>
      <c r="AO104" s="133">
        <f>IF(AN103=AO103,1,0)</f>
        <v>0</v>
      </c>
      <c r="AP104" s="133"/>
      <c r="AS104" s="128"/>
      <c r="AT104" s="142"/>
    </row>
    <row r="105" spans="2:46" ht="27" customHeight="1" x14ac:dyDescent="0.25">
      <c r="B105" s="180">
        <f>IF(AP105&lt;1,46,"ﾅﾝﾊﾞｰｶｰﾄﾞが重複しています")</f>
        <v>46</v>
      </c>
      <c r="C105" s="176"/>
      <c r="D105" s="178"/>
      <c r="E105" s="130"/>
      <c r="F105" s="186"/>
      <c r="G105" s="153"/>
      <c r="H105" s="153"/>
      <c r="I105" s="154"/>
      <c r="J105" s="14" t="str">
        <f>IF(E105="","",LEN(E105)-LEN(SUBSTITUTE(SUBSTITUTE(E105," ",),"　",)))</f>
        <v/>
      </c>
      <c r="K105" s="149"/>
      <c r="L105" s="147"/>
      <c r="M105" s="146"/>
      <c r="N105" s="146"/>
      <c r="O105" s="146"/>
      <c r="P105" s="147"/>
      <c r="Q105" s="147"/>
      <c r="R105" s="147"/>
      <c r="S105" s="147"/>
      <c r="T105" s="147"/>
      <c r="U105" s="147"/>
      <c r="V105" s="147"/>
      <c r="W105" s="147"/>
      <c r="AJ105" s="132" t="str">
        <f>IF(D105="","",C105&amp;D105)</f>
        <v/>
      </c>
      <c r="AK105" s="132">
        <f>IF(AJ105="",1,AJ105)</f>
        <v>1</v>
      </c>
      <c r="AL105" s="132">
        <f>IF(ISERROR(VLOOKUP(AK105,$AJ$13:AJ104,1,FALSE)),0,VLOOKUP(AK105,$AJ$13:AJ104,1,FALSE))</f>
        <v>0</v>
      </c>
      <c r="AM105" s="132" t="str">
        <f>IF(D105="","",D105&amp;E105)</f>
        <v/>
      </c>
      <c r="AN105" s="132">
        <f>IF(AM105="",1,AM105)</f>
        <v>1</v>
      </c>
      <c r="AO105" s="133">
        <f>IF(ISERROR(VLOOKUP(AN105,$AM$13:AM104,1,FALSE)),0,VLOOKUP(AN105,$AM$13:AM104,1,FALSE))</f>
        <v>0</v>
      </c>
      <c r="AP105" s="133">
        <f>IF(AK105=AL105,1,0)-AO106</f>
        <v>0</v>
      </c>
      <c r="AS105" s="123" t="str">
        <f>$B$4&amp;C107&amp;G107</f>
        <v/>
      </c>
      <c r="AT105" s="141" t="str">
        <f>$B$4&amp;C107&amp;H107</f>
        <v/>
      </c>
    </row>
    <row r="106" spans="2:46" ht="27" customHeight="1" x14ac:dyDescent="0.25">
      <c r="B106" s="181"/>
      <c r="C106" s="176"/>
      <c r="D106" s="178"/>
      <c r="E106" s="130"/>
      <c r="F106" s="218"/>
      <c r="G106" s="159"/>
      <c r="H106" s="15"/>
      <c r="I106" s="131"/>
      <c r="K106" s="148"/>
      <c r="L106" s="147"/>
      <c r="M106" s="146"/>
      <c r="N106" s="146"/>
      <c r="O106" s="146"/>
      <c r="P106" s="146"/>
      <c r="Q106" s="146"/>
      <c r="R106" s="146"/>
      <c r="S106" s="146"/>
      <c r="T106" s="146"/>
      <c r="U106" s="146"/>
      <c r="V106" s="146"/>
      <c r="W106" s="146"/>
      <c r="AJ106" s="136"/>
      <c r="AK106" s="136"/>
      <c r="AL106" s="136"/>
      <c r="AM106" s="136"/>
      <c r="AN106" s="136"/>
      <c r="AO106" s="133">
        <f>IF(AN105=AO105,1,0)</f>
        <v>0</v>
      </c>
      <c r="AP106" s="133"/>
      <c r="AS106" s="128"/>
      <c r="AT106" s="142"/>
    </row>
    <row r="107" spans="2:46" ht="27" customHeight="1" x14ac:dyDescent="0.25">
      <c r="B107" s="180">
        <f>IF(AP107&lt;1,47,"ﾅﾝﾊﾞｰｶｰﾄﾞが重複しています")</f>
        <v>47</v>
      </c>
      <c r="C107" s="176"/>
      <c r="D107" s="178"/>
      <c r="E107" s="130"/>
      <c r="F107" s="186"/>
      <c r="G107" s="153"/>
      <c r="H107" s="153"/>
      <c r="I107" s="154"/>
      <c r="J107" s="14" t="str">
        <f>IF(E107="","",LEN(E107)-LEN(SUBSTITUTE(SUBSTITUTE(E107," ",),"　",)))</f>
        <v/>
      </c>
      <c r="K107" s="148"/>
      <c r="L107" s="146"/>
      <c r="M107" s="146"/>
      <c r="N107" s="146"/>
      <c r="O107" s="146"/>
      <c r="P107" s="147"/>
      <c r="Q107" s="147"/>
      <c r="R107" s="147"/>
      <c r="S107" s="147"/>
      <c r="T107" s="147"/>
      <c r="U107" s="147"/>
      <c r="V107" s="147"/>
      <c r="W107" s="147"/>
      <c r="AJ107" s="132" t="str">
        <f>IF(D107="","",C107&amp;D107)</f>
        <v/>
      </c>
      <c r="AK107" s="132">
        <f>IF(AJ107="",1,AJ107)</f>
        <v>1</v>
      </c>
      <c r="AL107" s="132">
        <f>IF(ISERROR(VLOOKUP(AK107,$AJ$13:AJ106,1,FALSE)),0,VLOOKUP(AK107,$AJ$13:AJ106,1,FALSE))</f>
        <v>0</v>
      </c>
      <c r="AM107" s="132" t="str">
        <f>IF(D107="","",D107&amp;E107)</f>
        <v/>
      </c>
      <c r="AN107" s="132">
        <f>IF(AM107="",1,AM107)</f>
        <v>1</v>
      </c>
      <c r="AO107" s="133">
        <f>IF(ISERROR(VLOOKUP(AN107,$AM$13:AM106,1,FALSE)),0,VLOOKUP(AN107,$AM$13:AM106,1,FALSE))</f>
        <v>0</v>
      </c>
      <c r="AP107" s="133">
        <f>IF(AK107=AL107,1,0)-AO108</f>
        <v>0</v>
      </c>
      <c r="AS107" s="123" t="str">
        <f>$B$4&amp;C109&amp;G109</f>
        <v/>
      </c>
      <c r="AT107" s="141" t="str">
        <f>$B$4&amp;C109&amp;H109</f>
        <v/>
      </c>
    </row>
    <row r="108" spans="2:46" ht="27" customHeight="1" x14ac:dyDescent="0.25">
      <c r="B108" s="181"/>
      <c r="C108" s="176"/>
      <c r="D108" s="178"/>
      <c r="E108" s="130"/>
      <c r="F108" s="218"/>
      <c r="G108" s="159"/>
      <c r="H108" s="15"/>
      <c r="I108" s="131"/>
      <c r="K108" s="148"/>
      <c r="L108" s="147"/>
      <c r="M108" s="146"/>
      <c r="N108" s="146"/>
      <c r="O108" s="146"/>
      <c r="P108" s="146"/>
      <c r="Q108" s="146"/>
      <c r="R108" s="146"/>
      <c r="S108" s="146"/>
      <c r="T108" s="146"/>
      <c r="U108" s="146"/>
      <c r="V108" s="146"/>
      <c r="W108" s="146"/>
      <c r="AJ108" s="136"/>
      <c r="AK108" s="136"/>
      <c r="AL108" s="136"/>
      <c r="AM108" s="136"/>
      <c r="AN108" s="136"/>
      <c r="AO108" s="133">
        <f>IF(AN107=AO107,1,0)</f>
        <v>0</v>
      </c>
      <c r="AP108" s="133"/>
      <c r="AS108" s="128"/>
      <c r="AT108" s="142"/>
    </row>
    <row r="109" spans="2:46" ht="27" customHeight="1" x14ac:dyDescent="0.25">
      <c r="B109" s="180">
        <f>IF(AP109&lt;1,48,"ﾅﾝﾊﾞｰｶｰﾄﾞが重複しています")</f>
        <v>48</v>
      </c>
      <c r="C109" s="176"/>
      <c r="D109" s="178"/>
      <c r="E109" s="130"/>
      <c r="F109" s="186"/>
      <c r="G109" s="153"/>
      <c r="H109" s="153"/>
      <c r="I109" s="154"/>
      <c r="J109" s="14" t="str">
        <f>IF(E109="","",LEN(E109)-LEN(SUBSTITUTE(SUBSTITUTE(E109," ",),"　",)))</f>
        <v/>
      </c>
      <c r="K109" s="148"/>
      <c r="L109" s="147"/>
      <c r="M109" s="146"/>
      <c r="N109" s="146"/>
      <c r="O109" s="147"/>
      <c r="P109" s="147"/>
      <c r="Q109" s="147"/>
      <c r="R109" s="147"/>
      <c r="S109" s="147"/>
      <c r="T109" s="147"/>
      <c r="U109" s="147"/>
      <c r="V109" s="147"/>
      <c r="W109" s="147"/>
      <c r="AJ109" s="132" t="str">
        <f>IF(D109="","",C109&amp;D109)</f>
        <v/>
      </c>
      <c r="AK109" s="132">
        <f>IF(AJ109="",1,AJ109)</f>
        <v>1</v>
      </c>
      <c r="AL109" s="132">
        <f>IF(ISERROR(VLOOKUP(AK109,$AJ$13:AJ108,1,FALSE)),0,VLOOKUP(AK109,$AJ$13:AJ108,1,FALSE))</f>
        <v>0</v>
      </c>
      <c r="AM109" s="132" t="str">
        <f>IF(D109="","",D109&amp;E109)</f>
        <v/>
      </c>
      <c r="AN109" s="132">
        <f>IF(AM109="",1,AM109)</f>
        <v>1</v>
      </c>
      <c r="AO109" s="133">
        <f>IF(ISERROR(VLOOKUP(AN109,$AM$13:AM108,1,FALSE)),0,VLOOKUP(AN109,$AM$13:AM108,1,FALSE))</f>
        <v>0</v>
      </c>
      <c r="AP109" s="133">
        <f>IF(AK109=AL109,1,0)-AO110</f>
        <v>0</v>
      </c>
      <c r="AS109" s="123" t="str">
        <f>$B$4&amp;C111&amp;G111</f>
        <v/>
      </c>
      <c r="AT109" s="141" t="str">
        <f>$B$4&amp;C111&amp;H111</f>
        <v/>
      </c>
    </row>
    <row r="110" spans="2:46" ht="27" customHeight="1" x14ac:dyDescent="0.25">
      <c r="B110" s="181"/>
      <c r="C110" s="176"/>
      <c r="D110" s="178"/>
      <c r="E110" s="130"/>
      <c r="F110" s="218"/>
      <c r="G110" s="159"/>
      <c r="H110" s="15"/>
      <c r="I110" s="131"/>
      <c r="K110" s="148"/>
      <c r="L110" s="147"/>
      <c r="M110" s="146"/>
      <c r="N110" s="146"/>
      <c r="O110" s="146"/>
      <c r="P110" s="147"/>
      <c r="Q110" s="147"/>
      <c r="R110" s="147"/>
      <c r="S110" s="147"/>
      <c r="T110" s="147"/>
      <c r="U110" s="147"/>
      <c r="V110" s="147"/>
      <c r="W110" s="147"/>
      <c r="AJ110" s="136"/>
      <c r="AK110" s="136"/>
      <c r="AL110" s="136"/>
      <c r="AM110" s="136"/>
      <c r="AN110" s="136"/>
      <c r="AO110" s="133">
        <f>IF(AN109=AO109,1,0)</f>
        <v>0</v>
      </c>
      <c r="AP110" s="133"/>
      <c r="AS110" s="128"/>
      <c r="AT110" s="142"/>
    </row>
    <row r="111" spans="2:46" ht="27" customHeight="1" x14ac:dyDescent="0.25">
      <c r="B111" s="180">
        <f>IF(AP111&lt;1,49,"ﾅﾝﾊﾞｰｶｰﾄﾞが重複しています")</f>
        <v>49</v>
      </c>
      <c r="C111" s="176"/>
      <c r="D111" s="178"/>
      <c r="E111" s="130"/>
      <c r="F111" s="186"/>
      <c r="G111" s="153"/>
      <c r="H111" s="153"/>
      <c r="I111" s="154"/>
      <c r="J111" s="14" t="str">
        <f>IF(E111="","",LEN(E111)-LEN(SUBSTITUTE(SUBSTITUTE(E111," ",),"　",)))</f>
        <v/>
      </c>
      <c r="K111" s="148"/>
      <c r="L111" s="147"/>
      <c r="M111" s="146"/>
      <c r="N111" s="146"/>
      <c r="O111" s="146"/>
      <c r="P111" s="147"/>
      <c r="Q111" s="147"/>
      <c r="R111" s="147"/>
      <c r="S111" s="147"/>
      <c r="T111" s="147"/>
      <c r="U111" s="147"/>
      <c r="V111" s="147"/>
      <c r="W111" s="147"/>
      <c r="AJ111" s="132" t="str">
        <f>IF(D111="","",C111&amp;D111)</f>
        <v/>
      </c>
      <c r="AK111" s="132">
        <f>IF(AJ111="",1,AJ111)</f>
        <v>1</v>
      </c>
      <c r="AL111" s="132">
        <f>IF(ISERROR(VLOOKUP(AK111,$AJ$13:AJ110,1,FALSE)),0,VLOOKUP(AK111,$AJ$13:AJ110,1,FALSE))</f>
        <v>0</v>
      </c>
      <c r="AM111" s="132" t="str">
        <f>IF(D111="","",D111&amp;E111)</f>
        <v/>
      </c>
      <c r="AN111" s="132">
        <f>IF(AM111="",1,AM111)</f>
        <v>1</v>
      </c>
      <c r="AO111" s="133">
        <f>IF(ISERROR(VLOOKUP(AN111,$AM$13:AM110,1,FALSE)),0,VLOOKUP(AN111,$AM$13:AM110,1,FALSE))</f>
        <v>0</v>
      </c>
      <c r="AP111" s="133">
        <f>IF(AK111=AL111,1,0)-AO112</f>
        <v>0</v>
      </c>
      <c r="AS111" s="123" t="str">
        <f>$B$4&amp;C113&amp;G113</f>
        <v/>
      </c>
      <c r="AT111" s="141" t="str">
        <f>$B$4&amp;C113&amp;H113</f>
        <v/>
      </c>
    </row>
    <row r="112" spans="2:46" ht="27" customHeight="1" x14ac:dyDescent="0.25">
      <c r="B112" s="181"/>
      <c r="C112" s="176"/>
      <c r="D112" s="178"/>
      <c r="E112" s="130"/>
      <c r="F112" s="218"/>
      <c r="G112" s="159"/>
      <c r="H112" s="15"/>
      <c r="I112" s="131"/>
      <c r="K112" s="148"/>
      <c r="L112" s="147"/>
      <c r="M112" s="146"/>
      <c r="N112" s="146"/>
      <c r="O112" s="146"/>
      <c r="P112" s="147"/>
      <c r="Q112" s="147"/>
      <c r="R112" s="147"/>
      <c r="S112" s="147"/>
      <c r="T112" s="147"/>
      <c r="U112" s="147"/>
      <c r="V112" s="147"/>
      <c r="W112" s="147"/>
      <c r="AJ112" s="136"/>
      <c r="AK112" s="136"/>
      <c r="AL112" s="136"/>
      <c r="AM112" s="136"/>
      <c r="AN112" s="136"/>
      <c r="AO112" s="133">
        <f>IF(AN111=AO111,1,0)</f>
        <v>0</v>
      </c>
      <c r="AP112" s="133"/>
      <c r="AS112" s="128"/>
      <c r="AT112" s="142"/>
    </row>
    <row r="113" spans="2:46" ht="27" customHeight="1" thickBot="1" x14ac:dyDescent="0.3">
      <c r="B113" s="174">
        <f>IF(AP113&lt;1,50,"ﾅﾝﾊﾞｰｶｰﾄﾞが重複しています")</f>
        <v>50</v>
      </c>
      <c r="C113" s="176"/>
      <c r="D113" s="178"/>
      <c r="E113" s="130"/>
      <c r="F113" s="186"/>
      <c r="G113" s="153"/>
      <c r="H113" s="153"/>
      <c r="I113" s="154"/>
      <c r="J113" s="14" t="str">
        <f>IF(E113="","",LEN(E113)-LEN(SUBSTITUTE(SUBSTITUTE(E113," ",),"　",)))</f>
        <v/>
      </c>
      <c r="K113" s="148"/>
      <c r="L113" s="147"/>
      <c r="M113" s="147"/>
      <c r="N113" s="147"/>
      <c r="O113" s="146"/>
      <c r="P113" s="147"/>
      <c r="Q113" s="147"/>
      <c r="R113" s="147"/>
      <c r="S113" s="147"/>
      <c r="T113" s="147"/>
      <c r="U113" s="147"/>
      <c r="V113" s="147"/>
      <c r="W113" s="147"/>
      <c r="AJ113" s="132" t="str">
        <f>IF(D113="","",C113&amp;D113)</f>
        <v/>
      </c>
      <c r="AK113" s="132">
        <f>IF(AJ113="",1,AJ113)</f>
        <v>1</v>
      </c>
      <c r="AL113" s="132">
        <f>IF(ISERROR(VLOOKUP(AK113,$AJ$13:AJ112,1,FALSE)),0,VLOOKUP(AK113,$AJ$13:AJ112,1,FALSE))</f>
        <v>0</v>
      </c>
      <c r="AM113" s="132" t="str">
        <f>IF(D113="","",D113&amp;E113)</f>
        <v/>
      </c>
      <c r="AN113" s="132">
        <f>IF(AM113="",1,AM113)</f>
        <v>1</v>
      </c>
      <c r="AO113" s="133">
        <f>IF(ISERROR(VLOOKUP(AN113,$AM$13:AM112,1,FALSE)),0,VLOOKUP(AN113,$AM$13:AM112,1,FALSE))</f>
        <v>0</v>
      </c>
      <c r="AP113" s="133">
        <f>IF(AK113=AL113,1,0)-AO114</f>
        <v>0</v>
      </c>
      <c r="AS113" s="123" t="str">
        <f>$B$4&amp;C115&amp;G115</f>
        <v/>
      </c>
      <c r="AT113" s="141" t="str">
        <f>$B$4&amp;C115&amp;H115</f>
        <v/>
      </c>
    </row>
    <row r="114" spans="2:46" ht="27" customHeight="1" thickBot="1" x14ac:dyDescent="0.3">
      <c r="B114" s="175"/>
      <c r="C114" s="177"/>
      <c r="D114" s="179"/>
      <c r="E114" s="143"/>
      <c r="F114" s="187"/>
      <c r="G114" s="161"/>
      <c r="H114" s="16"/>
      <c r="I114" s="144"/>
      <c r="K114" s="148"/>
      <c r="L114" s="147"/>
      <c r="M114" s="147"/>
      <c r="N114" s="147"/>
      <c r="O114" s="146"/>
      <c r="P114" s="147"/>
      <c r="Q114" s="147"/>
      <c r="R114" s="147"/>
      <c r="S114" s="147"/>
      <c r="T114" s="147"/>
      <c r="U114" s="147"/>
      <c r="V114" s="147"/>
      <c r="W114" s="147"/>
      <c r="AJ114" s="136"/>
      <c r="AK114" s="136"/>
      <c r="AL114" s="136"/>
      <c r="AM114" s="136"/>
      <c r="AN114" s="136"/>
      <c r="AO114" s="133">
        <f>IF(AN113=AO113,1,0)</f>
        <v>0</v>
      </c>
      <c r="AP114" s="133"/>
      <c r="AS114" s="128"/>
      <c r="AT114" s="142"/>
    </row>
    <row r="115" spans="2:46" ht="20.25" customHeight="1" x14ac:dyDescent="0.25">
      <c r="K115" s="17"/>
      <c r="L115" s="76"/>
      <c r="M115" s="76"/>
      <c r="N115" s="76"/>
      <c r="O115" s="76"/>
      <c r="P115" s="76"/>
      <c r="Q115" s="76"/>
      <c r="R115" s="76"/>
      <c r="S115" s="76"/>
      <c r="T115" s="76"/>
      <c r="U115" s="76"/>
      <c r="V115" s="76"/>
      <c r="W115" s="76"/>
      <c r="AJ115" s="19"/>
      <c r="AK115" s="19"/>
      <c r="AL115" s="19"/>
      <c r="AM115" s="19"/>
      <c r="AN115" s="19"/>
      <c r="AO115" s="19"/>
      <c r="AP115" s="19"/>
    </row>
    <row r="116" spans="2:46" ht="20.25" customHeight="1" x14ac:dyDescent="0.25">
      <c r="AJ116" s="19"/>
      <c r="AK116" s="19"/>
      <c r="AL116" s="19"/>
      <c r="AM116" s="19"/>
      <c r="AN116" s="19"/>
      <c r="AO116" s="19"/>
      <c r="AP116" s="19"/>
    </row>
    <row r="117" spans="2:46" ht="20.25" customHeight="1" x14ac:dyDescent="0.25">
      <c r="AJ117" s="19"/>
      <c r="AK117" s="19"/>
      <c r="AL117" s="19"/>
      <c r="AM117" s="19"/>
      <c r="AN117" s="19"/>
      <c r="AO117" s="19"/>
      <c r="AP117" s="19"/>
    </row>
    <row r="118" spans="2:46" x14ac:dyDescent="0.25">
      <c r="AJ118" s="19"/>
      <c r="AK118" s="19"/>
      <c r="AL118" s="19"/>
      <c r="AM118" s="19"/>
      <c r="AN118" s="19"/>
      <c r="AO118" s="19"/>
      <c r="AP118" s="19"/>
    </row>
    <row r="119" spans="2:46" x14ac:dyDescent="0.25">
      <c r="AJ119" s="19"/>
      <c r="AK119" s="19"/>
      <c r="AL119" s="19"/>
      <c r="AM119" s="19"/>
      <c r="AN119" s="19"/>
      <c r="AO119" s="19"/>
      <c r="AP119" s="19"/>
    </row>
    <row r="120" spans="2:46" x14ac:dyDescent="0.25">
      <c r="AJ120" s="19"/>
      <c r="AK120" s="19"/>
      <c r="AL120" s="19"/>
      <c r="AM120" s="19"/>
      <c r="AN120" s="19"/>
      <c r="AO120" s="19"/>
      <c r="AP120" s="19"/>
    </row>
    <row r="121" spans="2:46" x14ac:dyDescent="0.25">
      <c r="AJ121" s="19"/>
      <c r="AK121" s="19"/>
      <c r="AL121" s="19"/>
      <c r="AM121" s="19"/>
      <c r="AN121" s="19"/>
      <c r="AO121" s="19"/>
      <c r="AP121" s="19"/>
    </row>
    <row r="122" spans="2:46" x14ac:dyDescent="0.25">
      <c r="AJ122" s="19"/>
      <c r="AK122" s="19"/>
      <c r="AL122" s="19"/>
      <c r="AM122" s="19"/>
      <c r="AN122" s="19"/>
      <c r="AO122" s="19"/>
      <c r="AP122" s="19"/>
    </row>
    <row r="123" spans="2:46" x14ac:dyDescent="0.25">
      <c r="AJ123" s="19"/>
      <c r="AK123" s="19"/>
      <c r="AL123" s="19"/>
      <c r="AM123" s="19"/>
      <c r="AN123" s="19"/>
      <c r="AO123" s="19"/>
      <c r="AP123" s="19"/>
    </row>
    <row r="124" spans="2:46" x14ac:dyDescent="0.25">
      <c r="AJ124" s="19"/>
      <c r="AK124" s="19"/>
      <c r="AL124" s="19"/>
      <c r="AM124" s="19"/>
      <c r="AN124" s="19"/>
      <c r="AO124" s="19"/>
      <c r="AP124" s="19"/>
    </row>
    <row r="125" spans="2:46" x14ac:dyDescent="0.25">
      <c r="AJ125" s="19"/>
      <c r="AK125" s="19"/>
      <c r="AL125" s="19"/>
      <c r="AM125" s="19"/>
      <c r="AN125" s="19"/>
      <c r="AO125" s="19"/>
      <c r="AP125" s="19"/>
    </row>
    <row r="126" spans="2:46" x14ac:dyDescent="0.25">
      <c r="AJ126" s="19"/>
      <c r="AK126" s="19"/>
      <c r="AL126" s="19"/>
      <c r="AM126" s="19"/>
      <c r="AN126" s="19"/>
      <c r="AO126" s="19"/>
      <c r="AP126" s="19"/>
    </row>
    <row r="127" spans="2:46" x14ac:dyDescent="0.25">
      <c r="AJ127" s="19"/>
      <c r="AK127" s="19"/>
      <c r="AL127" s="19"/>
      <c r="AM127" s="19"/>
      <c r="AN127" s="19"/>
      <c r="AO127" s="19"/>
      <c r="AP127" s="19"/>
    </row>
    <row r="128" spans="2:46" x14ac:dyDescent="0.25">
      <c r="AJ128" s="19"/>
      <c r="AK128" s="19"/>
      <c r="AL128" s="19"/>
      <c r="AM128" s="19"/>
      <c r="AN128" s="19"/>
      <c r="AO128" s="19"/>
      <c r="AP128" s="19"/>
    </row>
    <row r="129" spans="36:42" x14ac:dyDescent="0.25">
      <c r="AJ129" s="19"/>
      <c r="AK129" s="19"/>
      <c r="AL129" s="19"/>
      <c r="AM129" s="19"/>
      <c r="AN129" s="19"/>
      <c r="AO129" s="19"/>
      <c r="AP129" s="19"/>
    </row>
    <row r="130" spans="36:42" x14ac:dyDescent="0.25">
      <c r="AJ130" s="19"/>
      <c r="AK130" s="19"/>
      <c r="AL130" s="19"/>
      <c r="AM130" s="19"/>
      <c r="AN130" s="19"/>
      <c r="AO130" s="19"/>
      <c r="AP130" s="19"/>
    </row>
    <row r="131" spans="36:42" x14ac:dyDescent="0.25">
      <c r="AJ131" s="19"/>
      <c r="AK131" s="19"/>
      <c r="AL131" s="19"/>
      <c r="AM131" s="19"/>
      <c r="AN131" s="19"/>
      <c r="AO131" s="19"/>
      <c r="AP131" s="19"/>
    </row>
    <row r="132" spans="36:42" x14ac:dyDescent="0.25">
      <c r="AJ132" s="19"/>
      <c r="AK132" s="19"/>
      <c r="AL132" s="19"/>
      <c r="AM132" s="19"/>
      <c r="AN132" s="19"/>
      <c r="AO132" s="19"/>
      <c r="AP132" s="19"/>
    </row>
    <row r="133" spans="36:42" x14ac:dyDescent="0.25">
      <c r="AJ133" s="19"/>
      <c r="AK133" s="19"/>
      <c r="AL133" s="19"/>
      <c r="AM133" s="19"/>
      <c r="AN133" s="19"/>
      <c r="AO133" s="19"/>
      <c r="AP133" s="19"/>
    </row>
    <row r="134" spans="36:42" x14ac:dyDescent="0.25">
      <c r="AJ134" s="19"/>
      <c r="AK134" s="19"/>
      <c r="AL134" s="19"/>
      <c r="AM134" s="19"/>
      <c r="AN134" s="19"/>
      <c r="AO134" s="19"/>
      <c r="AP134" s="19"/>
    </row>
    <row r="135" spans="36:42" x14ac:dyDescent="0.25">
      <c r="AJ135" s="19"/>
      <c r="AK135" s="19"/>
      <c r="AL135" s="19"/>
      <c r="AM135" s="19"/>
      <c r="AN135" s="19"/>
      <c r="AO135" s="19"/>
      <c r="AP135" s="19"/>
    </row>
    <row r="136" spans="36:42" x14ac:dyDescent="0.25">
      <c r="AJ136" s="19"/>
      <c r="AK136" s="19"/>
      <c r="AL136" s="19"/>
      <c r="AM136" s="19"/>
      <c r="AN136" s="19"/>
      <c r="AO136" s="19"/>
      <c r="AP136" s="19"/>
    </row>
    <row r="137" spans="36:42" x14ac:dyDescent="0.25">
      <c r="AJ137" s="19"/>
      <c r="AK137" s="19"/>
      <c r="AL137" s="19"/>
      <c r="AM137" s="19"/>
      <c r="AN137" s="19"/>
      <c r="AO137" s="19"/>
      <c r="AP137" s="19"/>
    </row>
    <row r="138" spans="36:42" x14ac:dyDescent="0.25">
      <c r="AJ138" s="19"/>
      <c r="AK138" s="19"/>
      <c r="AL138" s="19"/>
      <c r="AM138" s="19"/>
      <c r="AN138" s="19"/>
      <c r="AO138" s="19"/>
      <c r="AP138" s="19"/>
    </row>
    <row r="139" spans="36:42" x14ac:dyDescent="0.25">
      <c r="AJ139" s="19"/>
      <c r="AK139" s="19"/>
      <c r="AL139" s="19"/>
      <c r="AM139" s="19"/>
      <c r="AN139" s="19"/>
      <c r="AO139" s="19"/>
      <c r="AP139" s="19"/>
    </row>
    <row r="140" spans="36:42" x14ac:dyDescent="0.25">
      <c r="AJ140" s="19"/>
      <c r="AK140" s="19"/>
      <c r="AL140" s="19"/>
      <c r="AM140" s="19"/>
      <c r="AN140" s="19"/>
      <c r="AO140" s="19"/>
      <c r="AP140" s="19"/>
    </row>
    <row r="141" spans="36:42" x14ac:dyDescent="0.25">
      <c r="AJ141" s="19"/>
      <c r="AK141" s="19"/>
      <c r="AL141" s="19"/>
      <c r="AM141" s="19"/>
      <c r="AN141" s="19"/>
      <c r="AO141" s="19"/>
      <c r="AP141" s="19"/>
    </row>
    <row r="142" spans="36:42" x14ac:dyDescent="0.25">
      <c r="AJ142" s="19"/>
      <c r="AK142" s="19"/>
      <c r="AL142" s="19"/>
      <c r="AM142" s="19"/>
      <c r="AN142" s="19"/>
      <c r="AO142" s="19"/>
      <c r="AP142" s="19"/>
    </row>
    <row r="143" spans="36:42" x14ac:dyDescent="0.25">
      <c r="AJ143" s="19"/>
      <c r="AK143" s="19"/>
      <c r="AL143" s="19"/>
      <c r="AM143" s="19"/>
      <c r="AN143" s="19"/>
      <c r="AO143" s="19"/>
      <c r="AP143" s="19"/>
    </row>
    <row r="144" spans="36:42" x14ac:dyDescent="0.25">
      <c r="AJ144" s="19"/>
      <c r="AK144" s="19"/>
      <c r="AL144" s="19"/>
      <c r="AM144" s="19"/>
      <c r="AN144" s="19"/>
      <c r="AO144" s="19"/>
      <c r="AP144" s="19"/>
    </row>
    <row r="145" spans="36:42" x14ac:dyDescent="0.25">
      <c r="AJ145" s="19"/>
      <c r="AK145" s="19"/>
      <c r="AL145" s="19"/>
      <c r="AM145" s="19"/>
      <c r="AN145" s="19"/>
      <c r="AO145" s="19"/>
      <c r="AP145" s="19"/>
    </row>
    <row r="146" spans="36:42" x14ac:dyDescent="0.25">
      <c r="AJ146" s="19"/>
      <c r="AK146" s="19"/>
      <c r="AL146" s="19"/>
      <c r="AM146" s="19"/>
      <c r="AN146" s="19"/>
      <c r="AO146" s="19"/>
      <c r="AP146" s="19"/>
    </row>
    <row r="147" spans="36:42" x14ac:dyDescent="0.25">
      <c r="AJ147" s="19"/>
      <c r="AK147" s="19"/>
      <c r="AL147" s="19"/>
      <c r="AM147" s="19"/>
      <c r="AN147" s="19"/>
      <c r="AO147" s="19"/>
      <c r="AP147" s="19"/>
    </row>
    <row r="148" spans="36:42" x14ac:dyDescent="0.25">
      <c r="AJ148" s="19"/>
      <c r="AK148" s="19"/>
      <c r="AL148" s="19"/>
      <c r="AM148" s="19"/>
      <c r="AN148" s="19"/>
      <c r="AO148" s="19"/>
      <c r="AP148" s="19"/>
    </row>
    <row r="149" spans="36:42" x14ac:dyDescent="0.25">
      <c r="AJ149" s="19"/>
      <c r="AK149" s="19"/>
      <c r="AL149" s="19"/>
      <c r="AM149" s="19"/>
      <c r="AN149" s="19"/>
      <c r="AO149" s="19"/>
      <c r="AP149" s="19"/>
    </row>
    <row r="150" spans="36:42" x14ac:dyDescent="0.25">
      <c r="AJ150" s="19"/>
      <c r="AK150" s="19"/>
      <c r="AL150" s="19"/>
      <c r="AM150" s="19"/>
      <c r="AN150" s="19"/>
      <c r="AO150" s="19"/>
      <c r="AP150" s="19"/>
    </row>
    <row r="151" spans="36:42" x14ac:dyDescent="0.25">
      <c r="AJ151" s="19"/>
      <c r="AK151" s="19"/>
      <c r="AL151" s="19"/>
      <c r="AM151" s="19"/>
      <c r="AN151" s="19"/>
      <c r="AO151" s="19"/>
      <c r="AP151" s="19"/>
    </row>
    <row r="152" spans="36:42" x14ac:dyDescent="0.25">
      <c r="AJ152" s="19"/>
      <c r="AK152" s="19"/>
      <c r="AL152" s="19"/>
      <c r="AM152" s="19"/>
      <c r="AN152" s="19"/>
      <c r="AO152" s="19"/>
      <c r="AP152" s="19"/>
    </row>
    <row r="153" spans="36:42" x14ac:dyDescent="0.25">
      <c r="AJ153" s="19"/>
      <c r="AK153" s="19"/>
      <c r="AL153" s="19"/>
      <c r="AM153" s="19"/>
      <c r="AN153" s="19"/>
      <c r="AO153" s="19"/>
      <c r="AP153" s="19"/>
    </row>
    <row r="154" spans="36:42" x14ac:dyDescent="0.25">
      <c r="AJ154" s="19"/>
      <c r="AK154" s="19"/>
      <c r="AL154" s="19"/>
      <c r="AM154" s="19"/>
      <c r="AN154" s="19"/>
      <c r="AO154" s="19"/>
      <c r="AP154" s="19"/>
    </row>
    <row r="155" spans="36:42" x14ac:dyDescent="0.25">
      <c r="AJ155" s="19"/>
      <c r="AK155" s="19"/>
      <c r="AL155" s="19"/>
      <c r="AM155" s="19"/>
      <c r="AN155" s="19"/>
      <c r="AO155" s="19"/>
      <c r="AP155" s="19"/>
    </row>
    <row r="156" spans="36:42" x14ac:dyDescent="0.25">
      <c r="AJ156" s="19"/>
      <c r="AK156" s="19"/>
      <c r="AL156" s="19"/>
      <c r="AM156" s="19"/>
      <c r="AN156" s="19"/>
      <c r="AO156" s="19"/>
      <c r="AP156" s="19"/>
    </row>
  </sheetData>
  <sheetProtection algorithmName="SHA-512" hashValue="TeqW7g+pGGxVmccl3UcUwaK1dx/zGu8dRHfpB3S1bDoq1GbZKMol/QDZlUWWUit6xhSEo9vNtZb7nvrZroV84w==" saltValue="RgVwyFNZl4CbuyCu+t8DcA==" spinCount="100000" sheet="1" selectLockedCells="1"/>
  <mergeCells count="228">
    <mergeCell ref="D7:E7"/>
    <mergeCell ref="B7:C7"/>
    <mergeCell ref="K3:S6"/>
    <mergeCell ref="F113:F114"/>
    <mergeCell ref="F101:F102"/>
    <mergeCell ref="F103:F104"/>
    <mergeCell ref="F105:F106"/>
    <mergeCell ref="F107:F108"/>
    <mergeCell ref="F109:F110"/>
    <mergeCell ref="F111:F112"/>
    <mergeCell ref="F71:F72"/>
    <mergeCell ref="F73:F74"/>
    <mergeCell ref="F75:F76"/>
    <mergeCell ref="F93:F94"/>
    <mergeCell ref="F95:F96"/>
    <mergeCell ref="F89:F90"/>
    <mergeCell ref="F91:F92"/>
    <mergeCell ref="F99:F100"/>
    <mergeCell ref="F77:F78"/>
    <mergeCell ref="F79:F80"/>
    <mergeCell ref="F81:F82"/>
    <mergeCell ref="F83:F84"/>
    <mergeCell ref="F85:F86"/>
    <mergeCell ref="F87:F88"/>
    <mergeCell ref="F97:F98"/>
    <mergeCell ref="F53:F54"/>
    <mergeCell ref="F55:F56"/>
    <mergeCell ref="F57:F58"/>
    <mergeCell ref="F59:F60"/>
    <mergeCell ref="F61:F62"/>
    <mergeCell ref="F63:F64"/>
    <mergeCell ref="F65:F66"/>
    <mergeCell ref="F67:F68"/>
    <mergeCell ref="F69:F70"/>
    <mergeCell ref="F35:F36"/>
    <mergeCell ref="F37:F38"/>
    <mergeCell ref="F39:F40"/>
    <mergeCell ref="F41:F42"/>
    <mergeCell ref="F43:F44"/>
    <mergeCell ref="F45:F46"/>
    <mergeCell ref="F47:F48"/>
    <mergeCell ref="F49:F50"/>
    <mergeCell ref="F51:F52"/>
    <mergeCell ref="F17:F18"/>
    <mergeCell ref="F19:F20"/>
    <mergeCell ref="F21:F22"/>
    <mergeCell ref="F23:F24"/>
    <mergeCell ref="F25:F26"/>
    <mergeCell ref="F27:F28"/>
    <mergeCell ref="F29:F30"/>
    <mergeCell ref="F31:F32"/>
    <mergeCell ref="B3:C3"/>
    <mergeCell ref="F15:F16"/>
    <mergeCell ref="F11:F12"/>
    <mergeCell ref="F13:F14"/>
    <mergeCell ref="B15:B16"/>
    <mergeCell ref="F4:G4"/>
    <mergeCell ref="B5:B6"/>
    <mergeCell ref="B4:C4"/>
    <mergeCell ref="D4:E4"/>
    <mergeCell ref="B13:B14"/>
    <mergeCell ref="B19:B20"/>
    <mergeCell ref="C19:C20"/>
    <mergeCell ref="D19:D20"/>
    <mergeCell ref="D15:D16"/>
    <mergeCell ref="C15:C16"/>
    <mergeCell ref="D5:E5"/>
    <mergeCell ref="F33:F34"/>
    <mergeCell ref="B25:B26"/>
    <mergeCell ref="C25:C26"/>
    <mergeCell ref="D25:D26"/>
    <mergeCell ref="B27:B28"/>
    <mergeCell ref="G1:I1"/>
    <mergeCell ref="B17:B18"/>
    <mergeCell ref="C17:C18"/>
    <mergeCell ref="D17:D18"/>
    <mergeCell ref="B8:C8"/>
    <mergeCell ref="B1:F1"/>
    <mergeCell ref="D3:E3"/>
    <mergeCell ref="F3:G3"/>
    <mergeCell ref="H3:I3"/>
    <mergeCell ref="G11:I11"/>
    <mergeCell ref="C13:C14"/>
    <mergeCell ref="D13:D14"/>
    <mergeCell ref="B11:B12"/>
    <mergeCell ref="C11:C12"/>
    <mergeCell ref="D11:D12"/>
    <mergeCell ref="H4:I4"/>
    <mergeCell ref="G12:I12"/>
    <mergeCell ref="G5:I5"/>
    <mergeCell ref="D6:I6"/>
    <mergeCell ref="C27:C28"/>
    <mergeCell ref="D27:D28"/>
    <mergeCell ref="B21:B22"/>
    <mergeCell ref="C21:C22"/>
    <mergeCell ref="D21:D22"/>
    <mergeCell ref="B23:B24"/>
    <mergeCell ref="C23:C24"/>
    <mergeCell ref="D23:D24"/>
    <mergeCell ref="B29:B30"/>
    <mergeCell ref="C29:C30"/>
    <mergeCell ref="D29:D30"/>
    <mergeCell ref="B35:B36"/>
    <mergeCell ref="C35:C36"/>
    <mergeCell ref="D35:D36"/>
    <mergeCell ref="B31:B32"/>
    <mergeCell ref="C31:C32"/>
    <mergeCell ref="D31:D32"/>
    <mergeCell ref="B33:B34"/>
    <mergeCell ref="C39:C40"/>
    <mergeCell ref="D39:D40"/>
    <mergeCell ref="C33:C34"/>
    <mergeCell ref="D33:D34"/>
    <mergeCell ref="B37:B38"/>
    <mergeCell ref="C37:C38"/>
    <mergeCell ref="D37:D38"/>
    <mergeCell ref="B39:B40"/>
    <mergeCell ref="B41:B42"/>
    <mergeCell ref="C41:C42"/>
    <mergeCell ref="D41:D42"/>
    <mergeCell ref="B43:B44"/>
    <mergeCell ref="C43:C44"/>
    <mergeCell ref="D43:D44"/>
    <mergeCell ref="D49:D50"/>
    <mergeCell ref="B51:B52"/>
    <mergeCell ref="C51:C52"/>
    <mergeCell ref="D51:D52"/>
    <mergeCell ref="B45:B46"/>
    <mergeCell ref="C45:C46"/>
    <mergeCell ref="D45:D46"/>
    <mergeCell ref="B47:B48"/>
    <mergeCell ref="C47:C48"/>
    <mergeCell ref="D47:D48"/>
    <mergeCell ref="B49:B50"/>
    <mergeCell ref="C49:C50"/>
    <mergeCell ref="B53:B54"/>
    <mergeCell ref="C53:C54"/>
    <mergeCell ref="D53:D54"/>
    <mergeCell ref="B63:B64"/>
    <mergeCell ref="C63:C64"/>
    <mergeCell ref="D63:D64"/>
    <mergeCell ref="B55:B56"/>
    <mergeCell ref="C55:C56"/>
    <mergeCell ref="D55:D56"/>
    <mergeCell ref="B57:B58"/>
    <mergeCell ref="C57:C58"/>
    <mergeCell ref="D57:D58"/>
    <mergeCell ref="B65:B66"/>
    <mergeCell ref="C65:C66"/>
    <mergeCell ref="D65:D66"/>
    <mergeCell ref="B59:B60"/>
    <mergeCell ref="C59:C60"/>
    <mergeCell ref="D59:D60"/>
    <mergeCell ref="B61:B62"/>
    <mergeCell ref="C61:C62"/>
    <mergeCell ref="D61:D62"/>
    <mergeCell ref="B71:B72"/>
    <mergeCell ref="C71:C72"/>
    <mergeCell ref="D71:D72"/>
    <mergeCell ref="B73:B74"/>
    <mergeCell ref="C73:C74"/>
    <mergeCell ref="D73:D74"/>
    <mergeCell ref="B67:B68"/>
    <mergeCell ref="C67:C68"/>
    <mergeCell ref="D67:D68"/>
    <mergeCell ref="B69:B70"/>
    <mergeCell ref="C69:C70"/>
    <mergeCell ref="D69:D70"/>
    <mergeCell ref="B79:B80"/>
    <mergeCell ref="C79:C80"/>
    <mergeCell ref="D79:D80"/>
    <mergeCell ref="B81:B82"/>
    <mergeCell ref="C81:C82"/>
    <mergeCell ref="D81:D82"/>
    <mergeCell ref="B75:B76"/>
    <mergeCell ref="C75:C76"/>
    <mergeCell ref="D75:D76"/>
    <mergeCell ref="B77:B78"/>
    <mergeCell ref="C77:C78"/>
    <mergeCell ref="D77:D78"/>
    <mergeCell ref="B87:B88"/>
    <mergeCell ref="C87:C88"/>
    <mergeCell ref="D87:D88"/>
    <mergeCell ref="B89:B90"/>
    <mergeCell ref="C89:C90"/>
    <mergeCell ref="D89:D90"/>
    <mergeCell ref="B83:B84"/>
    <mergeCell ref="C83:C84"/>
    <mergeCell ref="D83:D84"/>
    <mergeCell ref="B85:B86"/>
    <mergeCell ref="C85:C86"/>
    <mergeCell ref="D85:D86"/>
    <mergeCell ref="B91:B92"/>
    <mergeCell ref="C91:C92"/>
    <mergeCell ref="D91:D92"/>
    <mergeCell ref="B93:B94"/>
    <mergeCell ref="C93:C94"/>
    <mergeCell ref="D93:D94"/>
    <mergeCell ref="D97:D98"/>
    <mergeCell ref="B99:B100"/>
    <mergeCell ref="B107:B108"/>
    <mergeCell ref="C107:C108"/>
    <mergeCell ref="D107:D108"/>
    <mergeCell ref="B101:B102"/>
    <mergeCell ref="C101:C102"/>
    <mergeCell ref="D101:D102"/>
    <mergeCell ref="C99:C100"/>
    <mergeCell ref="D99:D100"/>
    <mergeCell ref="B95:B96"/>
    <mergeCell ref="C95:C96"/>
    <mergeCell ref="D95:D96"/>
    <mergeCell ref="B97:B98"/>
    <mergeCell ref="C97:C98"/>
    <mergeCell ref="B113:B114"/>
    <mergeCell ref="C113:C114"/>
    <mergeCell ref="D113:D114"/>
    <mergeCell ref="B109:B110"/>
    <mergeCell ref="C109:C110"/>
    <mergeCell ref="D109:D110"/>
    <mergeCell ref="B111:B112"/>
    <mergeCell ref="B103:B104"/>
    <mergeCell ref="C103:C104"/>
    <mergeCell ref="D103:D104"/>
    <mergeCell ref="B105:B106"/>
    <mergeCell ref="C105:C106"/>
    <mergeCell ref="D105:D106"/>
    <mergeCell ref="C111:C112"/>
    <mergeCell ref="D111:D112"/>
  </mergeCells>
  <phoneticPr fontId="2"/>
  <conditionalFormatting sqref="G12:I12">
    <cfRule type="containsText" dxfId="719" priority="408" operator="containsText" text="未">
      <formula>NOT(ISERROR(SEARCH("未",G12)))</formula>
    </cfRule>
    <cfRule type="containsText" dxfId="718" priority="409" operator="containsText" text="未">
      <formula>NOT(ISERROR(SEARCH("未",G12)))</formula>
    </cfRule>
    <cfRule type="containsText" dxfId="717" priority="410" operator="containsText" text="未">
      <formula>NOT(ISERROR(SEARCH("未",G12)))</formula>
    </cfRule>
  </conditionalFormatting>
  <conditionalFormatting sqref="G12:I12">
    <cfRule type="containsText" dxfId="716" priority="406" operator="containsText" text="未">
      <formula>NOT(ISERROR(SEARCH("未",G12)))</formula>
    </cfRule>
    <cfRule type="containsText" dxfId="715" priority="407" operator="containsText" text="未">
      <formula>NOT(ISERROR(SEARCH("未",G12)))</formula>
    </cfRule>
  </conditionalFormatting>
  <conditionalFormatting sqref="G12:I12">
    <cfRule type="containsText" dxfId="714" priority="404" operator="containsText" text="未入力">
      <formula>NOT(ISERROR(SEARCH("未入力",G12)))</formula>
    </cfRule>
    <cfRule type="containsText" dxfId="713" priority="405" operator="containsText" text="未入力">
      <formula>NOT(ISERROR(SEARCH("未入力",G12)))</formula>
    </cfRule>
  </conditionalFormatting>
  <conditionalFormatting sqref="C15:C16">
    <cfRule type="expression" dxfId="712" priority="401" stopIfTrue="1">
      <formula>NOT(ISERROR(SEARCH("女",$C15)))</formula>
    </cfRule>
    <cfRule type="expression" dxfId="711" priority="402" stopIfTrue="1">
      <formula>NOT(ISERROR(SEARCH("男",$C15)))</formula>
    </cfRule>
  </conditionalFormatting>
  <conditionalFormatting sqref="D15:F15 D16 F16">
    <cfRule type="expression" dxfId="710" priority="397" stopIfTrue="1">
      <formula>NOT(ISERROR(SEARCH("男",$C15)))</formula>
    </cfRule>
    <cfRule type="expression" dxfId="709" priority="398" stopIfTrue="1">
      <formula>NOT(ISERROR(SEARCH("女",$C15)))</formula>
    </cfRule>
  </conditionalFormatting>
  <conditionalFormatting sqref="E16">
    <cfRule type="expression" dxfId="708" priority="394" stopIfTrue="1">
      <formula>AND(E16="",G15&gt;0)</formula>
    </cfRule>
    <cfRule type="expression" dxfId="707" priority="395" stopIfTrue="1">
      <formula>NOT(ISERROR(SEARCH("女",$C15)))</formula>
    </cfRule>
    <cfRule type="expression" dxfId="706" priority="396" stopIfTrue="1">
      <formula>NOT(ISERROR(SEARCH("男",$C15)))</formula>
    </cfRule>
  </conditionalFormatting>
  <conditionalFormatting sqref="D17:F17 D18 F18">
    <cfRule type="expression" dxfId="705" priority="389" stopIfTrue="1">
      <formula>NOT(ISERROR(SEARCH("男",$C17)))</formula>
    </cfRule>
    <cfRule type="expression" dxfId="704" priority="390" stopIfTrue="1">
      <formula>NOT(ISERROR(SEARCH("女",$C17)))</formula>
    </cfRule>
  </conditionalFormatting>
  <conditionalFormatting sqref="D19:F19 D21:F21 D23:F23 D25:F25 D27:F27 D29:F29 D31:F31 D33:F33 D35:F35 D37:F37 D39:F39 D41:F41 D43:F43 D45:F45 D47:F47 D49:F49 D51:F51 D53:F53 D55:F55 D57:F57 D59:F59 D61:F61 D63:F63 D65:F65 D67:F67 D69:F69 D71:F71 D73:F73 D75:F75 D77:F77 D79:F79 D81:F81 D83:F83 D85:F85 D87:F87 D89:F89 D91:F91 D93:F93 D95:F95 D97:F97 D99:F99 D101:F101 D103:F103 D105:F105 D107:F107 D109:F109 D111:F111 D113:F113 D20 D22 D24 D26 D28 D30 D32 D34 D36 D38 D40 D42 D44 D46 D48 D50 D52 D54 D56 D58 D60 D62 D64 D66 D68 D70 D72 D74 D76 D78 D80 D82 D84 D86 D88 D90 D92 D94 D96 D98 D100 D102 D104 D106 D108 D110 D112 D114 F20 F22 F24 F26 F28 F30 F32 F34 F36 F38 F40 F42 F44 F46 F48 F50 F52 F54 F56 F58 F60 F62 F64 F66 F68 F70 F72 F74 F76 F78 F80 F82 F84 F86 F88 F90 F92 F94 F96 F98 F100 F102 F104 F106 F108 F110 F112 F114">
    <cfRule type="expression" dxfId="703" priority="379" stopIfTrue="1">
      <formula>NOT(ISERROR(SEARCH("男",$C19)))</formula>
    </cfRule>
    <cfRule type="expression" dxfId="702" priority="380" stopIfTrue="1">
      <formula>NOT(ISERROR(SEARCH("女",$C19)))</formula>
    </cfRule>
  </conditionalFormatting>
  <conditionalFormatting sqref="E20 E22 E24 E26 E28 E30 E32 E34 E36 E38 E40 E42 E44 E46 E48 E50 E52 E54 E56 E58 E60 E62 E64 E66 E68 E70 E72 E74 E76 E78 E80 E82 E84 E86 E88 E90 E92 E94 E96 E98 E100 E102 E104 E106 E108 E110 E112 E114">
    <cfRule type="expression" dxfId="701" priority="376" stopIfTrue="1">
      <formula>AND(E20="",G19&gt;0)</formula>
    </cfRule>
    <cfRule type="expression" dxfId="700" priority="377" stopIfTrue="1">
      <formula>NOT(ISERROR(SEARCH("女",$C19)))</formula>
    </cfRule>
    <cfRule type="expression" dxfId="699" priority="378" stopIfTrue="1">
      <formula>NOT(ISERROR(SEARCH("男",$C19)))</formula>
    </cfRule>
  </conditionalFormatting>
  <conditionalFormatting sqref="C33:C36 C41:C114">
    <cfRule type="expression" dxfId="698" priority="371" stopIfTrue="1">
      <formula>NOT(ISERROR(SEARCH("女",$C33)))</formula>
    </cfRule>
    <cfRule type="expression" dxfId="697" priority="372" stopIfTrue="1">
      <formula>NOT(ISERROR(SEARCH("男",$C33)))</formula>
    </cfRule>
  </conditionalFormatting>
  <conditionalFormatting sqref="M11:O11">
    <cfRule type="expression" dxfId="696" priority="368" stopIfTrue="1">
      <formula>$G$7="参加制限を超えている種目があります"</formula>
    </cfRule>
  </conditionalFormatting>
  <conditionalFormatting sqref="H4:I4">
    <cfRule type="expression" dxfId="695" priority="307" stopIfTrue="1">
      <formula>AND(D4&gt;0,D5&gt;0,H4="")</formula>
    </cfRule>
  </conditionalFormatting>
  <conditionalFormatting sqref="E18">
    <cfRule type="expression" dxfId="694" priority="303" stopIfTrue="1">
      <formula>AND(E18="",G17&gt;0)</formula>
    </cfRule>
    <cfRule type="expression" dxfId="693" priority="304" stopIfTrue="1">
      <formula>NOT(ISERROR(SEARCH("女",$C17)))</formula>
    </cfRule>
    <cfRule type="expression" dxfId="692" priority="305" stopIfTrue="1">
      <formula>NOT(ISERROR(SEARCH("男",$C17)))</formula>
    </cfRule>
  </conditionalFormatting>
  <conditionalFormatting sqref="C17:C32">
    <cfRule type="expression" dxfId="691" priority="300" stopIfTrue="1">
      <formula>NOT(ISERROR(SEARCH("女",$C17)))</formula>
    </cfRule>
    <cfRule type="expression" dxfId="690" priority="301" stopIfTrue="1">
      <formula>NOT(ISERROR(SEARCH("男",$C17)))</formula>
    </cfRule>
  </conditionalFormatting>
  <conditionalFormatting sqref="B4:C4">
    <cfRule type="expression" dxfId="689" priority="299" stopIfTrue="1">
      <formula>AND($F$4&gt;1,$B$4="")</formula>
    </cfRule>
  </conditionalFormatting>
  <conditionalFormatting sqref="G15">
    <cfRule type="expression" dxfId="688" priority="273" stopIfTrue="1">
      <formula>NOT(ISERROR(SEARCH("男",$C15)))</formula>
    </cfRule>
    <cfRule type="expression" dxfId="687" priority="274" stopIfTrue="1">
      <formula>NOT(ISERROR(SEARCH("女",$C15)))</formula>
    </cfRule>
  </conditionalFormatting>
  <conditionalFormatting sqref="G16">
    <cfRule type="expression" dxfId="686" priority="270" stopIfTrue="1">
      <formula>AND(G16="",I15&gt;0)</formula>
    </cfRule>
    <cfRule type="expression" dxfId="685" priority="271" stopIfTrue="1">
      <formula>NOT(ISERROR(SEARCH("女",$C15)))</formula>
    </cfRule>
    <cfRule type="expression" dxfId="684" priority="272" stopIfTrue="1">
      <formula>NOT(ISERROR(SEARCH("男",$C15)))</formula>
    </cfRule>
  </conditionalFormatting>
  <conditionalFormatting sqref="S13">
    <cfRule type="expression" dxfId="683" priority="228" stopIfTrue="1">
      <formula>S13&gt;#REF!-0</formula>
    </cfRule>
  </conditionalFormatting>
  <conditionalFormatting sqref="G17 G19 G21 G23 G25 G27 G29 G31 G33 G35 G37 G39 G41 G55 G75 G77 G79 G81 G83 G85 G87 G89 G91 G93 G95 G97 G99 G101 G103 G105 G107 G109 G111 G113">
    <cfRule type="expression" dxfId="682" priority="212" stopIfTrue="1">
      <formula>NOT(ISERROR(SEARCH("男",$C17)))</formula>
    </cfRule>
    <cfRule type="expression" dxfId="681" priority="213" stopIfTrue="1">
      <formula>NOT(ISERROR(SEARCH("女",$C17)))</formula>
    </cfRule>
  </conditionalFormatting>
  <conditionalFormatting sqref="G18 G20 G22 G24 G26 G28 G30 G32 G34 G36 G38 G40 G42 G48 G54 G56 G62 G68 G74 G76 G78 G80 G82 G84 G86 G88 G90 G92 G94 G96 G98 G100 G102 G104 G106 G108 G110 G112 G114">
    <cfRule type="expression" dxfId="680" priority="209" stopIfTrue="1">
      <formula>AND(G18="",I17&gt;0)</formula>
    </cfRule>
    <cfRule type="expression" dxfId="679" priority="210" stopIfTrue="1">
      <formula>NOT(ISERROR(SEARCH("女",$C17)))</formula>
    </cfRule>
    <cfRule type="expression" dxfId="678" priority="211" stopIfTrue="1">
      <formula>NOT(ISERROR(SEARCH("男",$C17)))</formula>
    </cfRule>
  </conditionalFormatting>
  <conditionalFormatting sqref="G43 G45 G47">
    <cfRule type="expression" dxfId="677" priority="205" stopIfTrue="1">
      <formula>NOT(ISERROR(SEARCH("男",$C43)))</formula>
    </cfRule>
    <cfRule type="expression" dxfId="676" priority="206" stopIfTrue="1">
      <formula>NOT(ISERROR(SEARCH("女",$C43)))</formula>
    </cfRule>
  </conditionalFormatting>
  <conditionalFormatting sqref="G44 G46">
    <cfRule type="expression" dxfId="675" priority="202" stopIfTrue="1">
      <formula>AND(G44="",I43&gt;0)</formula>
    </cfRule>
    <cfRule type="expression" dxfId="674" priority="203" stopIfTrue="1">
      <formula>NOT(ISERROR(SEARCH("女",$C43)))</formula>
    </cfRule>
    <cfRule type="expression" dxfId="673" priority="204" stopIfTrue="1">
      <formula>NOT(ISERROR(SEARCH("男",$C43)))</formula>
    </cfRule>
  </conditionalFormatting>
  <conditionalFormatting sqref="G49 G51 G53">
    <cfRule type="expression" dxfId="672" priority="200" stopIfTrue="1">
      <formula>NOT(ISERROR(SEARCH("男",$C49)))</formula>
    </cfRule>
    <cfRule type="expression" dxfId="671" priority="201" stopIfTrue="1">
      <formula>NOT(ISERROR(SEARCH("女",$C49)))</formula>
    </cfRule>
  </conditionalFormatting>
  <conditionalFormatting sqref="G50 G52">
    <cfRule type="expression" dxfId="670" priority="197" stopIfTrue="1">
      <formula>AND(G50="",I49&gt;0)</formula>
    </cfRule>
    <cfRule type="expression" dxfId="669" priority="198" stopIfTrue="1">
      <formula>NOT(ISERROR(SEARCH("女",$C49)))</formula>
    </cfRule>
    <cfRule type="expression" dxfId="668" priority="199" stopIfTrue="1">
      <formula>NOT(ISERROR(SEARCH("男",$C49)))</formula>
    </cfRule>
  </conditionalFormatting>
  <conditionalFormatting sqref="G60">
    <cfRule type="expression" dxfId="667" priority="194" stopIfTrue="1">
      <formula>AND(G60="",I59&gt;0)</formula>
    </cfRule>
    <cfRule type="expression" dxfId="666" priority="195" stopIfTrue="1">
      <formula>NOT(ISERROR(SEARCH("女",$C59)))</formula>
    </cfRule>
    <cfRule type="expression" dxfId="665" priority="196" stopIfTrue="1">
      <formula>NOT(ISERROR(SEARCH("男",$C59)))</formula>
    </cfRule>
  </conditionalFormatting>
  <conditionalFormatting sqref="G57 G59">
    <cfRule type="expression" dxfId="664" priority="192" stopIfTrue="1">
      <formula>NOT(ISERROR(SEARCH("男",$C57)))</formula>
    </cfRule>
    <cfRule type="expression" dxfId="663" priority="193" stopIfTrue="1">
      <formula>NOT(ISERROR(SEARCH("女",$C57)))</formula>
    </cfRule>
  </conditionalFormatting>
  <conditionalFormatting sqref="G58">
    <cfRule type="expression" dxfId="662" priority="189" stopIfTrue="1">
      <formula>AND(G58="",I57&gt;0)</formula>
    </cfRule>
    <cfRule type="expression" dxfId="661" priority="190" stopIfTrue="1">
      <formula>NOT(ISERROR(SEARCH("女",$C57)))</formula>
    </cfRule>
    <cfRule type="expression" dxfId="660" priority="191" stopIfTrue="1">
      <formula>NOT(ISERROR(SEARCH("男",$C57)))</formula>
    </cfRule>
  </conditionalFormatting>
  <conditionalFormatting sqref="G61">
    <cfRule type="expression" dxfId="659" priority="187" stopIfTrue="1">
      <formula>NOT(ISERROR(SEARCH("男",$C61)))</formula>
    </cfRule>
    <cfRule type="expression" dxfId="658" priority="188" stopIfTrue="1">
      <formula>NOT(ISERROR(SEARCH("女",$C61)))</formula>
    </cfRule>
  </conditionalFormatting>
  <conditionalFormatting sqref="G66">
    <cfRule type="expression" dxfId="657" priority="184" stopIfTrue="1">
      <formula>AND(G66="",I65&gt;0)</formula>
    </cfRule>
    <cfRule type="expression" dxfId="656" priority="185" stopIfTrue="1">
      <formula>NOT(ISERROR(SEARCH("女",$C65)))</formula>
    </cfRule>
    <cfRule type="expression" dxfId="655" priority="186" stopIfTrue="1">
      <formula>NOT(ISERROR(SEARCH("男",$C65)))</formula>
    </cfRule>
  </conditionalFormatting>
  <conditionalFormatting sqref="G63 G65">
    <cfRule type="expression" dxfId="654" priority="182" stopIfTrue="1">
      <formula>NOT(ISERROR(SEARCH("男",$C63)))</formula>
    </cfRule>
    <cfRule type="expression" dxfId="653" priority="183" stopIfTrue="1">
      <formula>NOT(ISERROR(SEARCH("女",$C63)))</formula>
    </cfRule>
  </conditionalFormatting>
  <conditionalFormatting sqref="G64">
    <cfRule type="expression" dxfId="652" priority="179" stopIfTrue="1">
      <formula>AND(G64="",I63&gt;0)</formula>
    </cfRule>
    <cfRule type="expression" dxfId="651" priority="180" stopIfTrue="1">
      <formula>NOT(ISERROR(SEARCH("女",$C63)))</formula>
    </cfRule>
    <cfRule type="expression" dxfId="650" priority="181" stopIfTrue="1">
      <formula>NOT(ISERROR(SEARCH("男",$C63)))</formula>
    </cfRule>
  </conditionalFormatting>
  <conditionalFormatting sqref="G67">
    <cfRule type="expression" dxfId="649" priority="177" stopIfTrue="1">
      <formula>NOT(ISERROR(SEARCH("男",$C67)))</formula>
    </cfRule>
    <cfRule type="expression" dxfId="648" priority="178" stopIfTrue="1">
      <formula>NOT(ISERROR(SEARCH("女",$C67)))</formula>
    </cfRule>
  </conditionalFormatting>
  <conditionalFormatting sqref="G72">
    <cfRule type="expression" dxfId="647" priority="174" stopIfTrue="1">
      <formula>AND(G72="",I71&gt;0)</formula>
    </cfRule>
    <cfRule type="expression" dxfId="646" priority="175" stopIfTrue="1">
      <formula>NOT(ISERROR(SEARCH("女",$C71)))</formula>
    </cfRule>
    <cfRule type="expression" dxfId="645" priority="176" stopIfTrue="1">
      <formula>NOT(ISERROR(SEARCH("男",$C71)))</formula>
    </cfRule>
  </conditionalFormatting>
  <conditionalFormatting sqref="G69 G71">
    <cfRule type="expression" dxfId="644" priority="172" stopIfTrue="1">
      <formula>NOT(ISERROR(SEARCH("男",$C69)))</formula>
    </cfRule>
    <cfRule type="expression" dxfId="643" priority="173" stopIfTrue="1">
      <formula>NOT(ISERROR(SEARCH("女",$C69)))</formula>
    </cfRule>
  </conditionalFormatting>
  <conditionalFormatting sqref="G70">
    <cfRule type="expression" dxfId="642" priority="169" stopIfTrue="1">
      <formula>AND(G70="",I69&gt;0)</formula>
    </cfRule>
    <cfRule type="expression" dxfId="641" priority="170" stopIfTrue="1">
      <formula>NOT(ISERROR(SEARCH("女",$C69)))</formula>
    </cfRule>
    <cfRule type="expression" dxfId="640" priority="171" stopIfTrue="1">
      <formula>NOT(ISERROR(SEARCH("男",$C69)))</formula>
    </cfRule>
  </conditionalFormatting>
  <conditionalFormatting sqref="G73">
    <cfRule type="expression" dxfId="639" priority="167" stopIfTrue="1">
      <formula>NOT(ISERROR(SEARCH("男",$C73)))</formula>
    </cfRule>
    <cfRule type="expression" dxfId="638" priority="168" stopIfTrue="1">
      <formula>NOT(ISERROR(SEARCH("女",$C73)))</formula>
    </cfRule>
  </conditionalFormatting>
  <conditionalFormatting sqref="C37:C40">
    <cfRule type="expression" dxfId="637" priority="165" stopIfTrue="1">
      <formula>NOT(ISERROR(SEARCH("女",$C37)))</formula>
    </cfRule>
    <cfRule type="expression" dxfId="636" priority="166" stopIfTrue="1">
      <formula>NOT(ISERROR(SEARCH("男",$C37)))</formula>
    </cfRule>
  </conditionalFormatting>
  <conditionalFormatting sqref="B15:B114">
    <cfRule type="expression" dxfId="635" priority="1019" stopIfTrue="1">
      <formula>AP15=1</formula>
    </cfRule>
  </conditionalFormatting>
  <conditionalFormatting sqref="H15">
    <cfRule type="expression" dxfId="634" priority="8">
      <formula>NOT(ISERROR(SEARCH("小学",$C15)))</formula>
    </cfRule>
    <cfRule type="expression" dxfId="633" priority="163" stopIfTrue="1">
      <formula>NOT(ISERROR(SEARCH("男",$C15)))</formula>
    </cfRule>
    <cfRule type="expression" dxfId="632" priority="164" stopIfTrue="1">
      <formula>NOT(ISERROR(SEARCH("女",$C15)))</formula>
    </cfRule>
  </conditionalFormatting>
  <conditionalFormatting sqref="G7:I7">
    <cfRule type="expression" dxfId="631" priority="114" stopIfTrue="1">
      <formula>$G$7="参加制限を超えている種目があります"</formula>
    </cfRule>
  </conditionalFormatting>
  <conditionalFormatting sqref="J15">
    <cfRule type="cellIs" dxfId="630" priority="113" stopIfTrue="1" operator="notEqual">
      <formula>1</formula>
    </cfRule>
  </conditionalFormatting>
  <conditionalFormatting sqref="H16">
    <cfRule type="expression" dxfId="629" priority="7">
      <formula>NOT(ISERROR(SEARCH("小学",$C15)))</formula>
    </cfRule>
    <cfRule type="expression" dxfId="628" priority="108" stopIfTrue="1">
      <formula>NOT(ISERROR(SEARCH("女",C15)))</formula>
    </cfRule>
    <cfRule type="expression" dxfId="627" priority="109" stopIfTrue="1">
      <formula>NOT(ISERROR(SEARCH("男",C15)))</formula>
    </cfRule>
  </conditionalFormatting>
  <conditionalFormatting sqref="J17 J19 J21 J23 J25 J27 J29 J31 J33 J35 J37 J39 J41 J43 J45 J47 J49 J51 J53 J55 J57 J59 J61 J63 J65 J67 J69 J71 J73 J75 J77 J79 J81 J83 J85 J87 J89 J91 J93 J95 J97 J99 J101 J103 J105 J107 J109 J111 J113">
    <cfRule type="cellIs" dxfId="626" priority="9" stopIfTrue="1" operator="notEqual">
      <formula>1</formula>
    </cfRule>
  </conditionalFormatting>
  <conditionalFormatting sqref="H17 H19 H21 H23 H25 H27 H29 H31 H33 H35 H37 H39 H41 H43 H45 H47 H49 H51 H53 H55 H57 H59 H61 H63 H65 H67 H69 H71 H73 H75 H77 H79 H81 H83 H85 H87 H89 H91 H93 H95 H97 H99 H101 H103 H105 H107 H109 H111 H113">
    <cfRule type="expression" dxfId="625" priority="2">
      <formula>NOT(ISERROR(SEARCH("小学",$C17)))</formula>
    </cfRule>
    <cfRule type="expression" dxfId="624" priority="5" stopIfTrue="1">
      <formula>NOT(ISERROR(SEARCH("男",$C17)))</formula>
    </cfRule>
    <cfRule type="expression" dxfId="623" priority="6" stopIfTrue="1">
      <formula>NOT(ISERROR(SEARCH("女",$C17)))</formula>
    </cfRule>
  </conditionalFormatting>
  <conditionalFormatting sqref="H18 H20 H22 H24 H26 H28 H30 H32 H34 H36 H38 H40 H42 H44 H46 H48 H50 H52 H54 H56 H58 H60 H62 H64 H66 H68 H70 H72 H74 H76 H78 H80 H82 H84 H86 H88 H90 H92 H94 H96 H98 H100 H102 H104 H106 H108 H110 H112 H114">
    <cfRule type="expression" dxfId="622" priority="1">
      <formula>NOT(ISERROR(SEARCH("小学",$C17)))</formula>
    </cfRule>
    <cfRule type="expression" dxfId="621" priority="3" stopIfTrue="1">
      <formula>NOT(ISERROR(SEARCH("女",C17)))</formula>
    </cfRule>
    <cfRule type="expression" dxfId="620" priority="4" stopIfTrue="1">
      <formula>NOT(ISERROR(SEARCH("男",C17)))</formula>
    </cfRule>
  </conditionalFormatting>
  <dataValidations count="14">
    <dataValidation type="list" allowBlank="1" showInputMessage="1" showErrorMessage="1" sqref="G13" xr:uid="{00000000-0002-0000-0100-000000000000}">
      <formula1>INDIRECT($C13)</formula1>
    </dataValidation>
    <dataValidation type="whole" imeMode="halfAlpha" allowBlank="1" showInputMessage="1" showErrorMessage="1" sqref="D15:D114" xr:uid="{00000000-0002-0000-0100-000001000000}">
      <formula1>1</formula1>
      <formula2>9999</formula2>
    </dataValidation>
    <dataValidation imeMode="halfKatakana" allowBlank="1" showInputMessage="1" showErrorMessage="1" sqref="H4:I4 E16 E18 E20 E22 E24 E26 E28 E30 E32 E34 E36 E38 E40 E42 E44 E46 E48 E50 E52 E54 E56 E58 E60 E62 E64 E66 E68 E70 E72 E74 E76 E78 E80 E82 E84 E86 E88 E90 E92 E94 E96 E98 E100 E102 E104 E106 E108 E110 E112 E114 G24 G26 G28 G30 G32 G34 G36 G38 G40 G42 G44 G46 G48 G50 G52 G54 G56 G58 G60 G62 G64 G66 G68 G70 G72 G74 G76 G78 G80 G82 G84 G86 G22 G88 G92 G94 G96 G98 G100 G102 G104 G106 G108 G110 G112 G18 G16 G20 G90 G114" xr:uid="{00000000-0002-0000-0100-000002000000}"/>
    <dataValidation type="whole" allowBlank="1" showInputMessage="1" showErrorMessage="1" sqref="G14" xr:uid="{00000000-0002-0000-0100-000003000000}">
      <formula1>100</formula1>
      <formula2>999999</formula2>
    </dataValidation>
    <dataValidation type="list" allowBlank="1" showInputMessage="1" showErrorMessage="1" sqref="C13:C14" xr:uid="{00000000-0002-0000-0100-000004000000}">
      <formula1>性</formula1>
    </dataValidation>
    <dataValidation type="whole" allowBlank="1" showInputMessage="1" showErrorMessage="1" sqref="D13:D14" xr:uid="{00000000-0002-0000-0100-000005000000}">
      <formula1>1</formula1>
      <formula2>9999</formula2>
    </dataValidation>
    <dataValidation type="whole" allowBlank="1" showInputMessage="1" showErrorMessage="1" sqref="F13" xr:uid="{00000000-0002-0000-0100-000006000000}">
      <formula1>1</formula1>
      <formula2>99</formula2>
    </dataValidation>
    <dataValidation imeMode="hiragana" allowBlank="1" showInputMessage="1" showErrorMessage="1" sqref="E15 E17 E19 E21 E23 E25 E27 E29 E31 E33 E35 E37 E39 E41 E43 E45 E47 E49 E51 E53 E55 E57 E59 E61 E63 E65 E67 E69 E71 E73 E75 E77 E79 E81 E83 E85 E87 E89 E91 E93 E95 E97 E99 E101 E103 E105 E107 E109 E111 E113" xr:uid="{00000000-0002-0000-0100-000007000000}"/>
    <dataValidation type="list" allowBlank="1" showInputMessage="1" showErrorMessage="1" sqref="G17 G111 G109 G107 G105 G103 G101 G99 G97 G95 G93 G91 G89 G87 G85 G83 G81 G79 G77 G75 G73 G71 G69 G67 G65 G63 G61 G59 G57 G55 G53 G51 G49 G47 G45 G43 G41 G39 G37 G35 G33 G31 G29 G27 G25 G23 G21 G19 G113 G15" xr:uid="{00000000-0002-0000-0100-000008000000}">
      <formula1>IF(C15="男子",一･高男子,IF(C15="女子",一･高女子,IF(C15="中学男子",中学男子,IF(C15="中学女子",中学女子,IF(OR(C15="小学共通男子",C15="小学共通女子"),小男4_6年,IF(COUNTIF(C15,"*小学*"),$AD$21,IF(COUNTIF(C15,"*年*"),"")))))))</formula1>
    </dataValidation>
    <dataValidation type="list" allowBlank="1" showInputMessage="1" showErrorMessage="1" sqref="F15:F114" xr:uid="{00000000-0002-0000-0100-000009000000}">
      <formula1>$V$21:$V$26</formula1>
    </dataValidation>
    <dataValidation type="list" allowBlank="1" showInputMessage="1" showErrorMessage="1" sqref="B4:C4" xr:uid="{00000000-0002-0000-0100-00000A000000}">
      <formula1>$U$21:$U$24</formula1>
    </dataValidation>
    <dataValidation type="list" allowBlank="1" showInputMessage="1" showErrorMessage="1" sqref="C15:C114" xr:uid="{00000000-0002-0000-0100-00000B000000}">
      <formula1>IF($B$4="小学",$AB$20:$AI$20,IF($B$4="中学",$Z$20:$AA$20,$X$20:$Y$20))</formula1>
    </dataValidation>
    <dataValidation imeMode="disabled" allowBlank="1" showInputMessage="1" showErrorMessage="1" sqref="H16 H18 H20 H22 H24 H26 H28 H30 H32 H34 H36 H38 H40 H42 H44 H46 H48 H50 H52 H54 H56 H58 H60 H62 H64 H66 H68 H70 H72 H74 H76 H78 H80 H82 H84 H86 H88 H90 H92 H94 H96 H98 H100 H102 H104 H106 H108 H110 H112 H114" xr:uid="{00000000-0002-0000-0100-00000C000000}"/>
    <dataValidation type="list" allowBlank="1" showInputMessage="1" showErrorMessage="1" sqref="H15 H17 H19 H21 H23 H25 H27 H29 H31 H33 H35 H37 H39 H41 H43 H45 H47 H49 H51 H53 H55 H57 H59 H61 H63 H65 H67 H69 H71 H73 H75 H77 H79 H81 H83 H85 H87 H89 H91 H93 H95 H97 H99 H101 H103 H105 H107 H109 H111 H113" xr:uid="{00000000-0002-0000-0100-00000D000000}">
      <formula1>IF(C15="男子",一･高男子,IF(C15="女子",一･高女子,IF(C15="中学男子",中学男子,IF(C15="中学女子",中学女子,""))))</formula1>
    </dataValidation>
  </dataValidations>
  <pageMargins left="0.27559055118110237" right="0.31496062992125984" top="0.35433070866141736" bottom="0.23622047244094491" header="0.31496062992125984" footer="0.19685039370078741"/>
  <pageSetup paperSize="9" scale="98" orientation="portrait" r:id="rId1"/>
  <ignoredErrors>
    <ignoredError sqref="A16"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tabColor rgb="FF0070C0"/>
    <pageSetUpPr fitToPage="1"/>
  </sheetPr>
  <dimension ref="A1:AD70"/>
  <sheetViews>
    <sheetView showGridLines="0" zoomScale="90" zoomScaleNormal="90" zoomScaleSheetLayoutView="80" workbookViewId="0">
      <selection activeCell="D31" sqref="D31"/>
    </sheetView>
  </sheetViews>
  <sheetFormatPr defaultColWidth="8.86328125" defaultRowHeight="15" x14ac:dyDescent="0.25"/>
  <cols>
    <col min="1" max="1" width="2.1328125" style="3" customWidth="1"/>
    <col min="2" max="2" width="12.1328125" style="3" customWidth="1"/>
    <col min="3" max="3" width="16.59765625" style="3" customWidth="1"/>
    <col min="4" max="4" width="7" style="18" customWidth="1"/>
    <col min="5" max="5" width="16.86328125" style="3" customWidth="1"/>
    <col min="6" max="6" width="7" style="18" customWidth="1"/>
    <col min="7" max="7" width="16.86328125" style="3" customWidth="1"/>
    <col min="8" max="8" width="7" style="18" customWidth="1"/>
    <col min="9" max="9" width="16.86328125" style="3" customWidth="1"/>
    <col min="10" max="10" width="1.59765625" style="3" customWidth="1"/>
    <col min="11" max="11" width="1.265625" style="3" customWidth="1"/>
    <col min="12" max="12" width="18.59765625" style="3" customWidth="1"/>
    <col min="13" max="18" width="7" style="3" customWidth="1"/>
    <col min="19" max="19" width="19.3984375" style="3" hidden="1" customWidth="1"/>
    <col min="20" max="21" width="10.1328125" style="3" hidden="1" customWidth="1"/>
    <col min="22" max="22" width="9.265625" style="3" hidden="1" customWidth="1"/>
    <col min="23" max="24" width="13.59765625" style="3" hidden="1" customWidth="1"/>
    <col min="25" max="27" width="12.46484375" style="3" hidden="1" customWidth="1"/>
    <col min="28" max="28" width="8.86328125" style="3" hidden="1" customWidth="1"/>
    <col min="29" max="29" width="15.73046875" style="19" hidden="1" customWidth="1"/>
    <col min="30" max="30" width="8.59765625" style="7" customWidth="1"/>
    <col min="31" max="16384" width="8.86328125" style="3"/>
  </cols>
  <sheetData>
    <row r="1" spans="1:29" ht="25.5" customHeight="1" thickBot="1" x14ac:dyDescent="0.3">
      <c r="B1" s="191" t="str">
        <f>個人種目申込一覧表!B1</f>
        <v>第2１回大北スポーツ競技会</v>
      </c>
      <c r="C1" s="191"/>
      <c r="D1" s="191"/>
      <c r="E1" s="191"/>
      <c r="F1" s="191"/>
      <c r="G1" s="18"/>
      <c r="H1" s="151" t="s">
        <v>170</v>
      </c>
      <c r="I1" s="151"/>
      <c r="W1" s="18" t="s">
        <v>49</v>
      </c>
      <c r="X1" s="18">
        <v>700</v>
      </c>
    </row>
    <row r="2" spans="1:29" ht="8.25" customHeight="1" thickTop="1" x14ac:dyDescent="0.25">
      <c r="B2" s="18"/>
      <c r="C2" s="18"/>
      <c r="G2" s="18"/>
      <c r="I2" s="18"/>
      <c r="L2" s="240" t="s">
        <v>140</v>
      </c>
      <c r="M2" s="241"/>
      <c r="N2" s="241"/>
      <c r="O2" s="241"/>
      <c r="P2" s="241"/>
      <c r="Q2" s="241"/>
      <c r="R2" s="242"/>
      <c r="W2" s="18" t="s">
        <v>44</v>
      </c>
      <c r="X2" s="18">
        <v>700</v>
      </c>
    </row>
    <row r="3" spans="1:29" ht="25.5" customHeight="1" x14ac:dyDescent="0.25">
      <c r="C3" s="20" t="s">
        <v>23</v>
      </c>
      <c r="L3" s="243"/>
      <c r="M3" s="244"/>
      <c r="N3" s="244"/>
      <c r="O3" s="244"/>
      <c r="P3" s="244"/>
      <c r="Q3" s="244"/>
      <c r="R3" s="245"/>
      <c r="W3" s="18" t="s">
        <v>45</v>
      </c>
      <c r="X3" s="18">
        <v>700</v>
      </c>
    </row>
    <row r="4" spans="1:29" ht="6" customHeight="1" thickBot="1" x14ac:dyDescent="0.3">
      <c r="L4" s="243"/>
      <c r="M4" s="244"/>
      <c r="N4" s="244"/>
      <c r="O4" s="244"/>
      <c r="P4" s="244"/>
      <c r="Q4" s="244"/>
      <c r="R4" s="245"/>
      <c r="W4" s="18" t="s">
        <v>62</v>
      </c>
      <c r="X4" s="18">
        <v>700</v>
      </c>
    </row>
    <row r="5" spans="1:29" ht="27" customHeight="1" x14ac:dyDescent="0.25">
      <c r="C5" s="21" t="s">
        <v>15</v>
      </c>
      <c r="D5" s="22"/>
      <c r="E5" s="21" t="s">
        <v>160</v>
      </c>
      <c r="G5" s="21" t="s">
        <v>18</v>
      </c>
      <c r="I5" s="21" t="s">
        <v>16</v>
      </c>
      <c r="L5" s="243"/>
      <c r="M5" s="244"/>
      <c r="N5" s="244"/>
      <c r="O5" s="244"/>
      <c r="P5" s="244"/>
      <c r="Q5" s="244"/>
      <c r="R5" s="245"/>
      <c r="U5" s="18" t="s">
        <v>141</v>
      </c>
      <c r="V5" s="18" t="s">
        <v>142</v>
      </c>
      <c r="W5" s="18" t="s">
        <v>143</v>
      </c>
      <c r="X5" s="18" t="s">
        <v>144</v>
      </c>
      <c r="Y5" s="18" t="s">
        <v>123</v>
      </c>
      <c r="Z5" s="84" t="s">
        <v>125</v>
      </c>
      <c r="AA5" s="84" t="s">
        <v>124</v>
      </c>
      <c r="AB5" s="18" t="s">
        <v>126</v>
      </c>
      <c r="AC5" s="18" t="s">
        <v>135</v>
      </c>
    </row>
    <row r="6" spans="1:29" ht="27" customHeight="1" thickBot="1" x14ac:dyDescent="0.3">
      <c r="C6" s="23">
        <f>COUNTA(E10,E15,E20,E25,E30,E35,E40,E45,E50,E55,E60,E65)</f>
        <v>0</v>
      </c>
      <c r="D6" s="22"/>
      <c r="E6" s="24">
        <f>SUM(S10:S38)</f>
        <v>0</v>
      </c>
      <c r="G6" s="25">
        <v>0</v>
      </c>
      <c r="I6" s="26">
        <f>IF(G6="","",G6*E6)</f>
        <v>0</v>
      </c>
      <c r="L6" s="243"/>
      <c r="M6" s="244"/>
      <c r="N6" s="244"/>
      <c r="O6" s="244"/>
      <c r="P6" s="244"/>
      <c r="Q6" s="244"/>
      <c r="R6" s="245"/>
      <c r="U6" s="3">
        <v>1</v>
      </c>
      <c r="V6" s="3">
        <v>2</v>
      </c>
      <c r="W6" s="3">
        <v>3</v>
      </c>
      <c r="X6" s="3">
        <v>4</v>
      </c>
      <c r="Y6" s="3">
        <v>5</v>
      </c>
      <c r="Z6" s="3">
        <v>6</v>
      </c>
    </row>
    <row r="7" spans="1:29" ht="6" customHeight="1" thickBot="1" x14ac:dyDescent="0.3">
      <c r="L7" s="246"/>
      <c r="M7" s="247"/>
      <c r="N7" s="247"/>
      <c r="O7" s="247"/>
      <c r="P7" s="247"/>
      <c r="Q7" s="247"/>
      <c r="R7" s="248"/>
    </row>
    <row r="8" spans="1:29" ht="36" customHeight="1" thickBot="1" x14ac:dyDescent="0.3">
      <c r="D8" s="162" t="s">
        <v>181</v>
      </c>
      <c r="E8" s="163" t="s">
        <v>14</v>
      </c>
      <c r="F8" s="164" t="s">
        <v>181</v>
      </c>
      <c r="G8" s="163" t="s">
        <v>14</v>
      </c>
      <c r="H8" s="164" t="s">
        <v>181</v>
      </c>
      <c r="I8" s="27" t="s">
        <v>14</v>
      </c>
      <c r="L8" s="28"/>
      <c r="M8" s="28"/>
      <c r="N8" s="28"/>
      <c r="O8" s="28"/>
      <c r="P8" s="28"/>
      <c r="Q8" s="28"/>
      <c r="U8" s="3" t="s">
        <v>137</v>
      </c>
      <c r="V8" s="3" t="s">
        <v>138</v>
      </c>
      <c r="W8" s="3" t="s">
        <v>133</v>
      </c>
      <c r="X8" s="3" t="s">
        <v>134</v>
      </c>
      <c r="Y8" s="3" t="s">
        <v>136</v>
      </c>
    </row>
    <row r="9" spans="1:29" ht="6" customHeight="1" thickBot="1" x14ac:dyDescent="0.3">
      <c r="A9" s="29"/>
      <c r="B9" s="30"/>
      <c r="C9" s="30"/>
      <c r="D9" s="31"/>
      <c r="E9" s="29"/>
      <c r="F9" s="31"/>
      <c r="G9" s="29"/>
      <c r="H9" s="31"/>
      <c r="I9" s="29"/>
      <c r="J9" s="29"/>
    </row>
    <row r="10" spans="1:29" ht="27" customHeight="1" x14ac:dyDescent="0.25">
      <c r="B10" s="32" t="s">
        <v>20</v>
      </c>
      <c r="C10" s="33" t="s">
        <v>21</v>
      </c>
      <c r="D10" s="34"/>
      <c r="E10" s="35"/>
      <c r="F10" s="36"/>
      <c r="G10" s="35"/>
      <c r="H10" s="36"/>
      <c r="I10" s="37"/>
      <c r="L10" s="38" t="str">
        <f>IF(B11="混合","←上段には女子","")</f>
        <v/>
      </c>
      <c r="M10" s="14" t="str">
        <f>IF(E10="","",LEN(E10)-LEN(SUBSTITUTE(SUBSTITUTE(E10," ",),"　",)))</f>
        <v/>
      </c>
      <c r="O10" s="14" t="str">
        <f>IF(G10="","",LEN(G10)-LEN(SUBSTITUTE(SUBSTITUTE(G10," ",),"　",)))</f>
        <v/>
      </c>
      <c r="Q10" s="14" t="str">
        <f>IF(I10="","",LEN(I10)-LEN(SUBSTITUTE(SUBSTITUTE(I10," ",),"　",)))</f>
        <v/>
      </c>
      <c r="S10" s="3">
        <f>COUNTA(E10,G10,I10,E12,G12,I12)</f>
        <v>0</v>
      </c>
    </row>
    <row r="11" spans="1:29" ht="27" customHeight="1" thickBot="1" x14ac:dyDescent="0.3">
      <c r="B11" s="39"/>
      <c r="C11" s="40" t="s">
        <v>156</v>
      </c>
      <c r="D11" s="41"/>
      <c r="E11" s="42"/>
      <c r="F11" s="43"/>
      <c r="G11" s="42"/>
      <c r="H11" s="43"/>
      <c r="I11" s="44"/>
      <c r="K11" s="45"/>
      <c r="M11" s="45"/>
      <c r="N11" s="45"/>
      <c r="O11" s="45"/>
      <c r="P11" s="45"/>
      <c r="Q11" s="45"/>
      <c r="T11" s="3" t="str">
        <f>IF(B11="","",B11&amp;C11&amp;B13)</f>
        <v/>
      </c>
      <c r="U11" s="3">
        <f>IF(T11="",1,T11)</f>
        <v>1</v>
      </c>
    </row>
    <row r="12" spans="1:29" ht="27" customHeight="1" x14ac:dyDescent="0.25">
      <c r="B12" s="46" t="s">
        <v>22</v>
      </c>
      <c r="C12" s="47" t="s">
        <v>19</v>
      </c>
      <c r="D12" s="48"/>
      <c r="E12" s="49"/>
      <c r="F12" s="50"/>
      <c r="G12" s="49"/>
      <c r="H12" s="50"/>
      <c r="I12" s="51"/>
      <c r="L12" s="52" t="str">
        <f>IF(B11="混合","←下段には男子","")</f>
        <v/>
      </c>
      <c r="M12" s="14" t="str">
        <f>IF(E12="","",LEN(E12)-LEN(SUBSTITUTE(SUBSTITUTE(E12," ",),"　",)))</f>
        <v/>
      </c>
      <c r="O12" s="14" t="str">
        <f>IF(G12="","",LEN(G12)-LEN(SUBSTITUTE(SUBSTITUTE(G12," ",),"　",)))</f>
        <v/>
      </c>
      <c r="Q12" s="14" t="str">
        <f>IF(I12="","",LEN(I12)-LEN(SUBSTITUTE(SUBSTITUTE(I12," ",),"　",)))</f>
        <v/>
      </c>
    </row>
    <row r="13" spans="1:29" ht="27" customHeight="1" thickBot="1" x14ac:dyDescent="0.3">
      <c r="B13" s="53"/>
      <c r="C13" s="150"/>
      <c r="D13" s="54"/>
      <c r="E13" s="55"/>
      <c r="F13" s="56"/>
      <c r="G13" s="55"/>
      <c r="H13" s="56"/>
      <c r="I13" s="57"/>
      <c r="K13" s="45"/>
      <c r="L13" s="249"/>
      <c r="M13" s="249"/>
      <c r="N13" s="249"/>
      <c r="O13" s="249"/>
      <c r="P13" s="249"/>
      <c r="Q13" s="249"/>
      <c r="Z13" s="18"/>
      <c r="AA13" s="18"/>
    </row>
    <row r="14" spans="1:29" ht="6" customHeight="1" thickBot="1" x14ac:dyDescent="0.3">
      <c r="B14" s="7"/>
      <c r="C14" s="7"/>
      <c r="D14" s="58"/>
      <c r="E14" s="7"/>
    </row>
    <row r="15" spans="1:29" ht="27" customHeight="1" x14ac:dyDescent="0.25">
      <c r="B15" s="32" t="s">
        <v>20</v>
      </c>
      <c r="C15" s="33" t="s">
        <v>21</v>
      </c>
      <c r="D15" s="34"/>
      <c r="E15" s="59"/>
      <c r="F15" s="60"/>
      <c r="G15" s="59"/>
      <c r="H15" s="60"/>
      <c r="I15" s="61"/>
      <c r="L15" s="38" t="str">
        <f>IF(B16="混合","←上段には女子","")</f>
        <v/>
      </c>
      <c r="M15" s="14" t="str">
        <f>IF(E15="","",LEN(E15)-LEN(SUBSTITUTE(SUBSTITUTE(E15," ",),"　",)))</f>
        <v/>
      </c>
      <c r="O15" s="14" t="str">
        <f>IF(G15="","",LEN(G15)-LEN(SUBSTITUTE(SUBSTITUTE(G15," ",),"　",)))</f>
        <v/>
      </c>
      <c r="Q15" s="14" t="str">
        <f>IF(I15="","",LEN(I15)-LEN(SUBSTITUTE(SUBSTITUTE(I15," ",),"　",)))</f>
        <v/>
      </c>
      <c r="S15" s="3">
        <f>COUNTA(E15,G15,I15,E17,G17,I17)</f>
        <v>0</v>
      </c>
      <c r="AB15" s="18"/>
    </row>
    <row r="16" spans="1:29" ht="27" customHeight="1" thickBot="1" x14ac:dyDescent="0.3">
      <c r="B16" s="39"/>
      <c r="C16" s="40" t="s">
        <v>156</v>
      </c>
      <c r="D16" s="41"/>
      <c r="E16" s="62"/>
      <c r="F16" s="63"/>
      <c r="G16" s="62"/>
      <c r="H16" s="63"/>
      <c r="I16" s="64"/>
      <c r="K16" s="45"/>
      <c r="M16" s="45"/>
      <c r="N16" s="45"/>
      <c r="O16" s="45"/>
      <c r="P16" s="45"/>
      <c r="Q16" s="45"/>
      <c r="T16" s="3" t="str">
        <f>IF(B16="","",B16&amp;C16&amp;B18)</f>
        <v/>
      </c>
      <c r="U16" s="3">
        <f>IF(T16="",0,T16)</f>
        <v>0</v>
      </c>
      <c r="V16" s="3">
        <f>IF(ISERROR(VLOOKUP(U16,$T$11:T15,1,FALSE)),1,VLOOKUP(U16,$T$11:T15,1,FALSE))</f>
        <v>1</v>
      </c>
      <c r="W16" s="3" t="str">
        <f>IF(U16=V16,1,"")</f>
        <v/>
      </c>
      <c r="X16" s="3" t="str">
        <f>IF(B18="","",IF(W16=1,B18,""))</f>
        <v/>
      </c>
    </row>
    <row r="17" spans="2:25" ht="27" customHeight="1" x14ac:dyDescent="0.25">
      <c r="B17" s="46" t="s">
        <v>22</v>
      </c>
      <c r="C17" s="47" t="s">
        <v>19</v>
      </c>
      <c r="D17" s="65"/>
      <c r="E17" s="66"/>
      <c r="F17" s="67"/>
      <c r="G17" s="66"/>
      <c r="H17" s="67"/>
      <c r="I17" s="68"/>
      <c r="L17" s="52" t="str">
        <f>IF(B16="混合","←下段には男子","")</f>
        <v/>
      </c>
      <c r="M17" s="14" t="str">
        <f>IF(E17="","",LEN(E17)-LEN(SUBSTITUTE(SUBSTITUTE(E17," ",),"　",)))</f>
        <v/>
      </c>
      <c r="O17" s="14" t="str">
        <f>IF(G17="","",LEN(G17)-LEN(SUBSTITUTE(SUBSTITUTE(G17," ",),"　",)))</f>
        <v/>
      </c>
      <c r="Q17" s="14" t="str">
        <f>IF(I17="","",LEN(I17)-LEN(SUBSTITUTE(SUBSTITUTE(I17," ",),"　",)))</f>
        <v/>
      </c>
    </row>
    <row r="18" spans="2:25" ht="27" customHeight="1" thickBot="1" x14ac:dyDescent="0.3">
      <c r="B18" s="53"/>
      <c r="C18" s="150"/>
      <c r="D18" s="54"/>
      <c r="E18" s="69"/>
      <c r="F18" s="70"/>
      <c r="G18" s="69"/>
      <c r="H18" s="70"/>
      <c r="I18" s="71"/>
      <c r="K18" s="45"/>
      <c r="L18" s="249" t="str">
        <f>IF(AND(W16=1,X16=""),"チーム枝記号がついていません",IF(W16=1,"チーム枝記号"&amp;X16&amp;"が重複しています",""))</f>
        <v/>
      </c>
      <c r="M18" s="249"/>
      <c r="N18" s="249"/>
      <c r="O18" s="249"/>
      <c r="P18" s="249"/>
      <c r="Q18" s="249"/>
    </row>
    <row r="19" spans="2:25" ht="6" customHeight="1" thickBot="1" x14ac:dyDescent="0.3">
      <c r="B19" s="7"/>
      <c r="C19" s="7"/>
      <c r="D19" s="58"/>
      <c r="E19" s="7"/>
    </row>
    <row r="20" spans="2:25" ht="27" customHeight="1" x14ac:dyDescent="0.25">
      <c r="B20" s="32" t="s">
        <v>20</v>
      </c>
      <c r="C20" s="33" t="s">
        <v>21</v>
      </c>
      <c r="D20" s="34"/>
      <c r="E20" s="59"/>
      <c r="F20" s="60"/>
      <c r="G20" s="59"/>
      <c r="H20" s="60"/>
      <c r="I20" s="61"/>
      <c r="L20" s="38" t="str">
        <f>IF(B21="混合","←上段には女子","")</f>
        <v/>
      </c>
      <c r="M20" s="14" t="str">
        <f>IF(E20="","",LEN(E20)-LEN(SUBSTITUTE(SUBSTITUTE(E20," ",),"　",)))</f>
        <v/>
      </c>
      <c r="O20" s="14" t="str">
        <f>IF(G20="","",LEN(G20)-LEN(SUBSTITUTE(SUBSTITUTE(G20," ",),"　",)))</f>
        <v/>
      </c>
      <c r="Q20" s="14" t="str">
        <f>IF(I20="","",LEN(I20)-LEN(SUBSTITUTE(SUBSTITUTE(I20," ",),"　",)))</f>
        <v/>
      </c>
      <c r="S20" s="3">
        <f>COUNTA(E20,G20,I20,E22,G22,I22)</f>
        <v>0</v>
      </c>
    </row>
    <row r="21" spans="2:25" ht="27" customHeight="1" thickBot="1" x14ac:dyDescent="0.3">
      <c r="B21" s="39"/>
      <c r="C21" s="40" t="s">
        <v>156</v>
      </c>
      <c r="D21" s="41"/>
      <c r="E21" s="62"/>
      <c r="F21" s="63"/>
      <c r="G21" s="62"/>
      <c r="H21" s="63"/>
      <c r="I21" s="64"/>
      <c r="K21" s="45"/>
      <c r="M21" s="45"/>
      <c r="N21" s="45"/>
      <c r="O21" s="45"/>
      <c r="P21" s="45"/>
      <c r="Q21" s="45"/>
      <c r="T21" s="3" t="str">
        <f>IF(B21="","",B21&amp;C21&amp;B23)</f>
        <v/>
      </c>
      <c r="U21" s="3">
        <f>IF(T21="",0,T21)</f>
        <v>0</v>
      </c>
      <c r="V21" s="3">
        <f>IF(ISERROR(VLOOKUP(U21,$T$11:T20,1,FALSE)),1,VLOOKUP(U21,$T$11:T20,1,FALSE))</f>
        <v>1</v>
      </c>
      <c r="W21" s="3" t="str">
        <f>IF(U21=V21,1,"")</f>
        <v/>
      </c>
      <c r="X21" s="3" t="str">
        <f>IF(B23="","",IF(W21=1,B23,""))</f>
        <v/>
      </c>
    </row>
    <row r="22" spans="2:25" ht="27" customHeight="1" x14ac:dyDescent="0.25">
      <c r="B22" s="46" t="s">
        <v>22</v>
      </c>
      <c r="C22" s="47" t="s">
        <v>19</v>
      </c>
      <c r="D22" s="65"/>
      <c r="E22" s="66"/>
      <c r="F22" s="67"/>
      <c r="G22" s="66"/>
      <c r="H22" s="67"/>
      <c r="I22" s="68"/>
      <c r="L22" s="52" t="str">
        <f>IF(B21="混合","←下段には男子","")</f>
        <v/>
      </c>
      <c r="M22" s="14" t="str">
        <f>IF(E22="","",LEN(E22)-LEN(SUBSTITUTE(SUBSTITUTE(E22," ",),"　",)))</f>
        <v/>
      </c>
      <c r="O22" s="14" t="str">
        <f>IF(G22="","",LEN(G22)-LEN(SUBSTITUTE(SUBSTITUTE(G22," ",),"　",)))</f>
        <v/>
      </c>
      <c r="Q22" s="14" t="str">
        <f>IF(I22="","",LEN(I22)-LEN(SUBSTITUTE(SUBSTITUTE(I22," ",),"　",)))</f>
        <v/>
      </c>
    </row>
    <row r="23" spans="2:25" ht="27.75" customHeight="1" thickBot="1" x14ac:dyDescent="0.3">
      <c r="B23" s="53"/>
      <c r="C23" s="150"/>
      <c r="D23" s="54"/>
      <c r="E23" s="69"/>
      <c r="F23" s="70"/>
      <c r="G23" s="69"/>
      <c r="H23" s="70"/>
      <c r="I23" s="71"/>
      <c r="K23" s="45"/>
      <c r="L23" s="249" t="str">
        <f>IF(AND(W21=1,X21=""),"チーム枝記号がついていません",IF(W21=1,"チーム枝記号"&amp;X21&amp;"が重複しています",""))</f>
        <v/>
      </c>
      <c r="M23" s="249"/>
      <c r="N23" s="249"/>
      <c r="O23" s="249"/>
      <c r="P23" s="249"/>
      <c r="Q23" s="249"/>
    </row>
    <row r="24" spans="2:25" ht="6" customHeight="1" thickBot="1" x14ac:dyDescent="0.3">
      <c r="B24" s="7"/>
      <c r="C24" s="7"/>
      <c r="D24" s="58"/>
      <c r="E24" s="7"/>
    </row>
    <row r="25" spans="2:25" ht="27" customHeight="1" x14ac:dyDescent="0.25">
      <c r="B25" s="32" t="s">
        <v>20</v>
      </c>
      <c r="C25" s="33" t="s">
        <v>21</v>
      </c>
      <c r="D25" s="34"/>
      <c r="E25" s="59"/>
      <c r="F25" s="60"/>
      <c r="G25" s="59"/>
      <c r="H25" s="60"/>
      <c r="I25" s="61"/>
      <c r="L25" s="38" t="str">
        <f>IF(B26="混合","←上段には女子","")</f>
        <v/>
      </c>
      <c r="M25" s="14" t="str">
        <f>IF(E25="","",LEN(E25)-LEN(SUBSTITUTE(SUBSTITUTE(E25," ",),"　",)))</f>
        <v/>
      </c>
      <c r="O25" s="14" t="str">
        <f>IF(G25="","",LEN(G25)-LEN(SUBSTITUTE(SUBSTITUTE(G25," ",),"　",)))</f>
        <v/>
      </c>
      <c r="Q25" s="14" t="str">
        <f>IF(I25="","",LEN(I25)-LEN(SUBSTITUTE(SUBSTITUTE(I25," ",),"　",)))</f>
        <v/>
      </c>
      <c r="S25" s="3">
        <f>COUNTA(E25,G25,I25,E27,G27,I27)</f>
        <v>0</v>
      </c>
      <c r="T25" s="17"/>
      <c r="U25" s="17"/>
      <c r="V25" s="17"/>
      <c r="W25" s="17"/>
      <c r="X25" s="17"/>
      <c r="Y25" s="17"/>
    </row>
    <row r="26" spans="2:25" ht="27" customHeight="1" thickBot="1" x14ac:dyDescent="0.3">
      <c r="B26" s="39"/>
      <c r="C26" s="40" t="s">
        <v>156</v>
      </c>
      <c r="D26" s="41"/>
      <c r="E26" s="62"/>
      <c r="F26" s="63"/>
      <c r="G26" s="62"/>
      <c r="H26" s="63"/>
      <c r="I26" s="64"/>
      <c r="K26" s="45"/>
      <c r="M26" s="45"/>
      <c r="N26" s="45"/>
      <c r="O26" s="45"/>
      <c r="P26" s="45"/>
      <c r="Q26" s="45"/>
      <c r="T26" s="3" t="str">
        <f>IF(B26="","",B26&amp;C26&amp;B28)</f>
        <v/>
      </c>
      <c r="U26" s="3">
        <f>IF(T26="",0,T26)</f>
        <v>0</v>
      </c>
      <c r="V26" s="3">
        <f>IF(ISERROR(VLOOKUP(U26,$T$11:T25,1,FALSE)),1,VLOOKUP(U26,$T$11:T25,1,FALSE))</f>
        <v>1</v>
      </c>
      <c r="W26" s="3" t="str">
        <f>IF(U26=V26,1,"")</f>
        <v/>
      </c>
      <c r="X26" s="3" t="str">
        <f>IF(B28="","",IF(W26=1,B28,""))</f>
        <v/>
      </c>
      <c r="Y26" s="17"/>
    </row>
    <row r="27" spans="2:25" ht="27" customHeight="1" x14ac:dyDescent="0.25">
      <c r="B27" s="46" t="s">
        <v>22</v>
      </c>
      <c r="C27" s="47" t="s">
        <v>19</v>
      </c>
      <c r="D27" s="65"/>
      <c r="E27" s="66"/>
      <c r="F27" s="67"/>
      <c r="G27" s="66"/>
      <c r="H27" s="67"/>
      <c r="I27" s="68"/>
      <c r="L27" s="52" t="str">
        <f>IF(B26="混合","←下段には男子","")</f>
        <v/>
      </c>
      <c r="M27" s="14" t="str">
        <f>IF(E27="","",LEN(E27)-LEN(SUBSTITUTE(SUBSTITUTE(E27," ",),"　",)))</f>
        <v/>
      </c>
      <c r="O27" s="14" t="str">
        <f>IF(G27="","",LEN(G27)-LEN(SUBSTITUTE(SUBSTITUTE(G27," ",),"　",)))</f>
        <v/>
      </c>
      <c r="Q27" s="14" t="str">
        <f>IF(I27="","",LEN(I27)-LEN(SUBSTITUTE(SUBSTITUTE(I27," ",),"　",)))</f>
        <v/>
      </c>
      <c r="T27" s="17"/>
      <c r="U27" s="17"/>
      <c r="V27" s="17"/>
      <c r="W27" s="17"/>
      <c r="X27" s="17"/>
      <c r="Y27" s="17"/>
    </row>
    <row r="28" spans="2:25" ht="27.75" customHeight="1" thickBot="1" x14ac:dyDescent="0.3">
      <c r="B28" s="53"/>
      <c r="C28" s="150"/>
      <c r="D28" s="54"/>
      <c r="E28" s="69"/>
      <c r="F28" s="70"/>
      <c r="G28" s="69"/>
      <c r="H28" s="70"/>
      <c r="I28" s="71"/>
      <c r="K28" s="45"/>
      <c r="L28" s="249" t="str">
        <f>IF(AND(W26=1,X26=""),"チーム枝記号がついていません",IF(W26=1,"チーム枝記号"&amp;X26&amp;"が重複しています",""))</f>
        <v/>
      </c>
      <c r="M28" s="249"/>
      <c r="N28" s="249"/>
      <c r="O28" s="249"/>
      <c r="P28" s="249"/>
      <c r="Q28" s="249"/>
      <c r="T28" s="17"/>
      <c r="U28" s="17"/>
      <c r="V28" s="17"/>
      <c r="W28" s="17"/>
      <c r="X28" s="17"/>
      <c r="Y28" s="17"/>
    </row>
    <row r="29" spans="2:25" ht="6" customHeight="1" thickBot="1" x14ac:dyDescent="0.3">
      <c r="B29" s="7"/>
      <c r="C29" s="7"/>
      <c r="D29" s="58"/>
      <c r="E29" s="7"/>
      <c r="T29" s="17"/>
      <c r="U29" s="17"/>
      <c r="V29" s="17"/>
      <c r="W29" s="17"/>
      <c r="X29" s="17"/>
      <c r="Y29" s="17"/>
    </row>
    <row r="30" spans="2:25" ht="27" customHeight="1" x14ac:dyDescent="0.25">
      <c r="B30" s="32" t="s">
        <v>20</v>
      </c>
      <c r="C30" s="33" t="s">
        <v>21</v>
      </c>
      <c r="D30" s="34"/>
      <c r="E30" s="59"/>
      <c r="F30" s="36"/>
      <c r="G30" s="59"/>
      <c r="H30" s="36"/>
      <c r="I30" s="61"/>
      <c r="L30" s="38" t="str">
        <f>IF(B31="混合","←上段には女子","")</f>
        <v/>
      </c>
      <c r="M30" s="14" t="str">
        <f>IF(E30="","",LEN(E30)-LEN(SUBSTITUTE(SUBSTITUTE(E30," ",),"　",)))</f>
        <v/>
      </c>
      <c r="O30" s="14" t="str">
        <f>IF(G30="","",LEN(G30)-LEN(SUBSTITUTE(SUBSTITUTE(G30," ",),"　",)))</f>
        <v/>
      </c>
      <c r="Q30" s="14" t="str">
        <f>IF(I30="","",LEN(I30)-LEN(SUBSTITUTE(SUBSTITUTE(I30," ",),"　",)))</f>
        <v/>
      </c>
      <c r="S30" s="3">
        <f>COUNTA(E30,G30,I30,E32,G32,I32)</f>
        <v>0</v>
      </c>
      <c r="U30" s="17"/>
      <c r="V30" s="17"/>
      <c r="W30" s="17"/>
      <c r="X30" s="17"/>
      <c r="Y30" s="17"/>
    </row>
    <row r="31" spans="2:25" ht="27" customHeight="1" thickBot="1" x14ac:dyDescent="0.3">
      <c r="B31" s="39"/>
      <c r="C31" s="40" t="s">
        <v>156</v>
      </c>
      <c r="D31" s="41"/>
      <c r="E31" s="62"/>
      <c r="F31" s="43"/>
      <c r="G31" s="62"/>
      <c r="H31" s="43"/>
      <c r="I31" s="64"/>
      <c r="M31" s="45"/>
      <c r="N31" s="45"/>
      <c r="O31" s="45"/>
      <c r="P31" s="45"/>
      <c r="Q31" s="45"/>
      <c r="T31" s="3" t="str">
        <f>IF(B31="","",B31&amp;C31&amp;B33)</f>
        <v/>
      </c>
      <c r="U31" s="3">
        <f>IF(T31="",0,T31)</f>
        <v>0</v>
      </c>
      <c r="V31" s="3">
        <f>IF(ISERROR(VLOOKUP(U31,$T$11:T30,1,FALSE)),1,VLOOKUP(U31,$T$11:T30,1,FALSE))</f>
        <v>1</v>
      </c>
      <c r="W31" s="3" t="str">
        <f>IF(U31=V31,1,"")</f>
        <v/>
      </c>
      <c r="X31" s="3" t="str">
        <f>IF(B33="","",IF(W31=1,B33,""))</f>
        <v/>
      </c>
      <c r="Y31" s="17"/>
    </row>
    <row r="32" spans="2:25" ht="27" customHeight="1" x14ac:dyDescent="0.25">
      <c r="B32" s="46" t="s">
        <v>22</v>
      </c>
      <c r="C32" s="47" t="s">
        <v>19</v>
      </c>
      <c r="D32" s="65"/>
      <c r="E32" s="66"/>
      <c r="F32" s="72"/>
      <c r="G32" s="66"/>
      <c r="H32" s="72"/>
      <c r="I32" s="68"/>
      <c r="L32" s="52" t="str">
        <f>IF(B31="混合","←下段には男子","")</f>
        <v/>
      </c>
      <c r="M32" s="14" t="str">
        <f>IF(E32="","",LEN(E32)-LEN(SUBSTITUTE(SUBSTITUTE(E32," ",),"　",)))</f>
        <v/>
      </c>
      <c r="O32" s="14" t="str">
        <f>IF(G32="","",LEN(G32)-LEN(SUBSTITUTE(SUBSTITUTE(G32," ",),"　",)))</f>
        <v/>
      </c>
      <c r="Q32" s="14" t="str">
        <f>IF(I32="","",LEN(I32)-LEN(SUBSTITUTE(SUBSTITUTE(I32," ",),"　",)))</f>
        <v/>
      </c>
      <c r="T32" s="17"/>
      <c r="U32" s="17"/>
      <c r="V32" s="17"/>
      <c r="W32" s="17"/>
      <c r="X32" s="17"/>
      <c r="Y32" s="17"/>
    </row>
    <row r="33" spans="2:25" ht="27.75" customHeight="1" thickBot="1" x14ac:dyDescent="0.3">
      <c r="B33" s="53"/>
      <c r="C33" s="150"/>
      <c r="D33" s="54"/>
      <c r="E33" s="69"/>
      <c r="F33" s="56"/>
      <c r="G33" s="69"/>
      <c r="H33" s="56"/>
      <c r="I33" s="71"/>
      <c r="L33" s="249" t="str">
        <f>IF(AND(W31=1,X31=""),"チーム枝記号がついていません",IF(W31=1,"チーム枝記号"&amp;X31&amp;"が重複しています",""))</f>
        <v/>
      </c>
      <c r="M33" s="249"/>
      <c r="N33" s="249"/>
      <c r="O33" s="249"/>
      <c r="P33" s="249"/>
      <c r="Q33" s="249"/>
      <c r="T33" s="17"/>
      <c r="U33" s="17"/>
      <c r="V33" s="17"/>
      <c r="W33" s="17"/>
      <c r="X33" s="17"/>
      <c r="Y33" s="17"/>
    </row>
    <row r="34" spans="2:25" ht="6" customHeight="1" thickBot="1" x14ac:dyDescent="0.3">
      <c r="B34" s="7"/>
      <c r="C34" s="7"/>
      <c r="D34" s="58"/>
      <c r="E34" s="7"/>
      <c r="T34" s="17"/>
      <c r="U34" s="17"/>
      <c r="V34" s="17"/>
      <c r="W34" s="17"/>
      <c r="X34" s="17"/>
      <c r="Y34" s="17"/>
    </row>
    <row r="35" spans="2:25" ht="27" customHeight="1" x14ac:dyDescent="0.25">
      <c r="B35" s="32" t="s">
        <v>20</v>
      </c>
      <c r="C35" s="33" t="s">
        <v>21</v>
      </c>
      <c r="D35" s="34"/>
      <c r="E35" s="36"/>
      <c r="F35" s="36"/>
      <c r="G35" s="36"/>
      <c r="H35" s="36"/>
      <c r="I35" s="73"/>
      <c r="J35" s="17"/>
      <c r="K35" s="17"/>
      <c r="L35" s="38" t="str">
        <f>IF(B36="混合","←上段には女子","")</f>
        <v/>
      </c>
      <c r="M35" s="14" t="str">
        <f>IF(E35="","",LEN(E35)-LEN(SUBSTITUTE(SUBSTITUTE(E35," ",),"　",)))</f>
        <v/>
      </c>
      <c r="O35" s="14" t="str">
        <f>IF(G35="","",LEN(G35)-LEN(SUBSTITUTE(SUBSTITUTE(G35," ",),"　",)))</f>
        <v/>
      </c>
      <c r="Q35" s="14" t="str">
        <f>IF(I35="","",LEN(I35)-LEN(SUBSTITUTE(SUBSTITUTE(I35," ",),"　",)))</f>
        <v/>
      </c>
      <c r="S35" s="17"/>
      <c r="T35" s="17"/>
      <c r="U35" s="17"/>
      <c r="V35" s="17"/>
      <c r="W35" s="17"/>
      <c r="X35" s="17"/>
      <c r="Y35" s="17"/>
    </row>
    <row r="36" spans="2:25" ht="27" customHeight="1" thickBot="1" x14ac:dyDescent="0.3">
      <c r="B36" s="39"/>
      <c r="C36" s="40" t="s">
        <v>156</v>
      </c>
      <c r="D36" s="41"/>
      <c r="E36" s="62"/>
      <c r="F36" s="43"/>
      <c r="G36" s="62"/>
      <c r="H36" s="43"/>
      <c r="I36" s="64"/>
      <c r="J36" s="17"/>
      <c r="K36" s="17"/>
      <c r="M36" s="45"/>
      <c r="N36" s="45"/>
      <c r="O36" s="45"/>
      <c r="P36" s="45"/>
      <c r="Q36" s="45"/>
      <c r="S36" s="17"/>
      <c r="T36" s="3" t="str">
        <f>IF(B36="","",B36&amp;C36&amp;B38)</f>
        <v/>
      </c>
      <c r="U36" s="3">
        <f>IF(T36="",0,T36)</f>
        <v>0</v>
      </c>
      <c r="V36" s="3">
        <f>IF(ISERROR(VLOOKUP(U36,$T$11:T35,1,FALSE)),1,VLOOKUP(U36,$T$11:T35,1,FALSE))</f>
        <v>1</v>
      </c>
      <c r="W36" s="3" t="str">
        <f>IF(U36=V36,1,"")</f>
        <v/>
      </c>
      <c r="X36" s="3" t="str">
        <f>IF(B38="","",IF(W36=1,B38,""))</f>
        <v/>
      </c>
      <c r="Y36" s="17"/>
    </row>
    <row r="37" spans="2:25" ht="27" customHeight="1" x14ac:dyDescent="0.25">
      <c r="B37" s="46" t="s">
        <v>22</v>
      </c>
      <c r="C37" s="47" t="s">
        <v>19</v>
      </c>
      <c r="D37" s="48"/>
      <c r="E37" s="50"/>
      <c r="F37" s="50"/>
      <c r="G37" s="50"/>
      <c r="H37" s="50"/>
      <c r="I37" s="74"/>
      <c r="J37" s="17"/>
      <c r="K37" s="17"/>
      <c r="L37" s="52" t="str">
        <f>IF(B36="混合","←下段には男子","")</f>
        <v/>
      </c>
      <c r="M37" s="14" t="str">
        <f>IF(E37="","",LEN(E37)-LEN(SUBSTITUTE(SUBSTITUTE(E37," ",),"　",)))</f>
        <v/>
      </c>
      <c r="O37" s="14" t="str">
        <f>IF(G37="","",LEN(G37)-LEN(SUBSTITUTE(SUBSTITUTE(G37," ",),"　",)))</f>
        <v/>
      </c>
      <c r="Q37" s="14" t="str">
        <f>IF(I37="","",LEN(I37)-LEN(SUBSTITUTE(SUBSTITUTE(I37," ",),"　",)))</f>
        <v/>
      </c>
      <c r="S37" s="17"/>
      <c r="T37" s="17"/>
      <c r="U37" s="17"/>
      <c r="V37" s="17"/>
      <c r="W37" s="17"/>
      <c r="X37" s="17"/>
      <c r="Y37" s="17"/>
    </row>
    <row r="38" spans="2:25" ht="27.75" customHeight="1" thickBot="1" x14ac:dyDescent="0.3">
      <c r="B38" s="53"/>
      <c r="C38" s="150"/>
      <c r="D38" s="54"/>
      <c r="E38" s="56"/>
      <c r="F38" s="56"/>
      <c r="G38" s="56"/>
      <c r="H38" s="56"/>
      <c r="I38" s="75"/>
      <c r="J38" s="17"/>
      <c r="K38" s="17"/>
      <c r="L38" s="249" t="str">
        <f>IF(AND(W36=1,X36=""),"チーム枝記号がついていません",IF(W36=1,"チーム枝記号"&amp;X36&amp;"が重複しています",""))</f>
        <v/>
      </c>
      <c r="M38" s="249"/>
      <c r="N38" s="249"/>
      <c r="O38" s="249"/>
      <c r="P38" s="249"/>
      <c r="Q38" s="249"/>
      <c r="S38" s="17"/>
      <c r="T38" s="17"/>
      <c r="U38" s="17"/>
      <c r="V38" s="17"/>
      <c r="W38" s="17"/>
      <c r="X38" s="17"/>
      <c r="Y38" s="17"/>
    </row>
    <row r="39" spans="2:25" ht="6" customHeight="1" x14ac:dyDescent="0.25">
      <c r="B39" s="17"/>
      <c r="C39" s="17"/>
      <c r="D39" s="76"/>
      <c r="E39" s="17"/>
      <c r="F39" s="76"/>
      <c r="G39" s="17"/>
      <c r="H39" s="76"/>
      <c r="I39" s="17"/>
      <c r="J39" s="17"/>
      <c r="K39" s="17"/>
      <c r="L39" s="17"/>
      <c r="M39" s="17"/>
      <c r="N39" s="17"/>
      <c r="O39" s="17"/>
      <c r="P39" s="17"/>
      <c r="Q39" s="17"/>
      <c r="R39" s="17"/>
      <c r="S39" s="17"/>
      <c r="T39" s="17"/>
      <c r="U39" s="17"/>
      <c r="V39" s="17"/>
      <c r="W39" s="17"/>
      <c r="X39" s="17"/>
      <c r="Y39" s="17"/>
    </row>
    <row r="40" spans="2:25" ht="27" customHeight="1" x14ac:dyDescent="0.25">
      <c r="B40" s="77"/>
      <c r="C40" s="77"/>
      <c r="D40" s="78"/>
      <c r="E40" s="79"/>
      <c r="F40" s="78"/>
      <c r="G40" s="79"/>
      <c r="H40" s="78"/>
      <c r="I40" s="79"/>
      <c r="J40" s="17"/>
      <c r="K40" s="17"/>
      <c r="L40" s="17"/>
      <c r="M40" s="17"/>
      <c r="N40" s="17"/>
      <c r="O40" s="17"/>
      <c r="P40" s="17"/>
      <c r="Q40" s="17"/>
      <c r="R40" s="17"/>
      <c r="S40" s="17"/>
      <c r="T40" s="17"/>
      <c r="U40" s="17"/>
      <c r="V40" s="17"/>
      <c r="W40" s="17"/>
      <c r="X40" s="17"/>
      <c r="Y40" s="17"/>
    </row>
    <row r="41" spans="2:25" ht="27" customHeight="1" x14ac:dyDescent="0.25">
      <c r="B41" s="80"/>
      <c r="C41" s="81"/>
      <c r="D41" s="78"/>
      <c r="E41" s="79"/>
      <c r="F41" s="78"/>
      <c r="G41" s="79"/>
      <c r="H41" s="78"/>
      <c r="I41" s="79"/>
      <c r="J41" s="17"/>
      <c r="K41" s="17"/>
      <c r="L41" s="17"/>
      <c r="M41" s="17"/>
      <c r="N41" s="17"/>
      <c r="O41" s="17"/>
      <c r="P41" s="17"/>
      <c r="Q41" s="17"/>
      <c r="R41" s="17"/>
      <c r="S41" s="17"/>
      <c r="T41" s="17"/>
      <c r="U41" s="17"/>
      <c r="V41" s="17"/>
      <c r="W41" s="17"/>
      <c r="X41" s="17"/>
      <c r="Y41" s="17"/>
    </row>
    <row r="42" spans="2:25" ht="27" customHeight="1" x14ac:dyDescent="0.25">
      <c r="B42" s="82"/>
      <c r="C42" s="77"/>
      <c r="D42" s="78"/>
      <c r="E42" s="79"/>
      <c r="F42" s="78"/>
      <c r="G42" s="79"/>
      <c r="H42" s="78"/>
      <c r="I42" s="79"/>
      <c r="J42" s="17"/>
      <c r="K42" s="17"/>
      <c r="L42" s="17"/>
      <c r="M42" s="17"/>
      <c r="N42" s="17"/>
      <c r="O42" s="17"/>
      <c r="P42" s="17"/>
      <c r="Q42" s="17"/>
      <c r="R42" s="17"/>
      <c r="S42" s="17"/>
      <c r="T42" s="17"/>
      <c r="U42" s="17"/>
      <c r="V42" s="17"/>
      <c r="W42" s="17"/>
      <c r="X42" s="17"/>
      <c r="Y42" s="17"/>
    </row>
    <row r="43" spans="2:25" ht="27.75" customHeight="1" x14ac:dyDescent="0.25">
      <c r="B43" s="83"/>
      <c r="C43" s="83"/>
      <c r="D43" s="78"/>
      <c r="E43" s="79"/>
      <c r="F43" s="78"/>
      <c r="G43" s="79"/>
      <c r="H43" s="78"/>
      <c r="I43" s="79"/>
      <c r="J43" s="17"/>
      <c r="K43" s="17"/>
      <c r="L43" s="17"/>
      <c r="M43" s="17"/>
      <c r="N43" s="17"/>
      <c r="O43" s="17"/>
      <c r="P43" s="17"/>
      <c r="Q43" s="17"/>
      <c r="R43" s="17"/>
      <c r="S43" s="17"/>
      <c r="T43" s="17"/>
      <c r="U43" s="17"/>
      <c r="V43" s="17"/>
      <c r="W43" s="17"/>
      <c r="X43" s="17"/>
      <c r="Y43" s="17"/>
    </row>
    <row r="44" spans="2:25" ht="6" customHeight="1" x14ac:dyDescent="0.25">
      <c r="B44" s="17"/>
      <c r="C44" s="17"/>
      <c r="D44" s="76"/>
      <c r="E44" s="17"/>
      <c r="F44" s="76"/>
      <c r="G44" s="17"/>
      <c r="H44" s="76"/>
      <c r="I44" s="17"/>
      <c r="J44" s="17"/>
      <c r="K44" s="17"/>
      <c r="L44" s="17"/>
      <c r="M44" s="17"/>
      <c r="N44" s="17"/>
      <c r="O44" s="17"/>
      <c r="P44" s="17"/>
      <c r="Q44" s="17"/>
      <c r="R44" s="17"/>
      <c r="S44" s="17"/>
      <c r="T44" s="17"/>
      <c r="U44" s="17"/>
      <c r="V44" s="17"/>
      <c r="W44" s="17"/>
      <c r="X44" s="17"/>
      <c r="Y44" s="17"/>
    </row>
    <row r="45" spans="2:25" ht="27" customHeight="1" x14ac:dyDescent="0.25">
      <c r="B45" s="77"/>
      <c r="C45" s="77"/>
      <c r="D45" s="78"/>
      <c r="E45" s="79"/>
      <c r="F45" s="78"/>
      <c r="G45" s="79"/>
      <c r="H45" s="78"/>
      <c r="I45" s="79"/>
      <c r="J45" s="17"/>
      <c r="K45" s="17"/>
      <c r="L45" s="17"/>
      <c r="M45" s="17"/>
      <c r="N45" s="17"/>
      <c r="O45" s="17"/>
      <c r="P45" s="17"/>
      <c r="Q45" s="17"/>
      <c r="R45" s="17"/>
      <c r="S45" s="17"/>
      <c r="T45" s="17"/>
      <c r="U45" s="17"/>
      <c r="V45" s="17"/>
      <c r="W45" s="17"/>
      <c r="X45" s="17"/>
      <c r="Y45" s="17"/>
    </row>
    <row r="46" spans="2:25" ht="27" customHeight="1" x14ac:dyDescent="0.25">
      <c r="B46" s="80"/>
      <c r="C46" s="81"/>
      <c r="D46" s="78"/>
      <c r="E46" s="79"/>
      <c r="F46" s="78"/>
      <c r="G46" s="79"/>
      <c r="H46" s="78"/>
      <c r="I46" s="79"/>
      <c r="J46" s="17"/>
      <c r="K46" s="17"/>
      <c r="L46" s="17"/>
      <c r="M46" s="17"/>
      <c r="N46" s="17"/>
      <c r="O46" s="17"/>
      <c r="P46" s="17"/>
      <c r="Q46" s="17"/>
      <c r="R46" s="17"/>
      <c r="S46" s="17"/>
      <c r="T46" s="17"/>
      <c r="U46" s="17"/>
      <c r="V46" s="17"/>
      <c r="W46" s="17"/>
      <c r="X46" s="17"/>
      <c r="Y46" s="17"/>
    </row>
    <row r="47" spans="2:25" ht="27" customHeight="1" x14ac:dyDescent="0.25">
      <c r="B47" s="82"/>
      <c r="C47" s="77"/>
      <c r="D47" s="78"/>
      <c r="E47" s="79"/>
      <c r="F47" s="78"/>
      <c r="G47" s="79"/>
      <c r="H47" s="78"/>
      <c r="I47" s="79"/>
      <c r="J47" s="17"/>
      <c r="K47" s="17"/>
      <c r="L47" s="17"/>
      <c r="M47" s="17"/>
      <c r="N47" s="17"/>
      <c r="O47" s="17"/>
      <c r="P47" s="17"/>
      <c r="Q47" s="17"/>
      <c r="R47" s="17"/>
      <c r="S47" s="17"/>
      <c r="T47" s="17"/>
      <c r="U47" s="17"/>
      <c r="V47" s="17"/>
      <c r="W47" s="17"/>
      <c r="X47" s="17"/>
      <c r="Y47" s="17"/>
    </row>
    <row r="48" spans="2:25" ht="27.75" customHeight="1" x14ac:dyDescent="0.25">
      <c r="B48" s="83"/>
      <c r="C48" s="83"/>
      <c r="D48" s="78"/>
      <c r="E48" s="79"/>
      <c r="F48" s="78"/>
      <c r="G48" s="79"/>
      <c r="H48" s="78"/>
      <c r="I48" s="79"/>
      <c r="J48" s="17"/>
      <c r="K48" s="17"/>
      <c r="L48" s="17"/>
      <c r="M48" s="17"/>
      <c r="N48" s="17"/>
      <c r="O48" s="17"/>
      <c r="P48" s="17"/>
      <c r="Q48" s="17"/>
      <c r="R48" s="17"/>
      <c r="S48" s="17"/>
      <c r="T48" s="17"/>
      <c r="U48" s="17"/>
      <c r="V48" s="17"/>
      <c r="W48" s="17"/>
      <c r="X48" s="17"/>
      <c r="Y48" s="17"/>
    </row>
    <row r="49" spans="2:25" ht="6" customHeight="1" x14ac:dyDescent="0.25">
      <c r="B49" s="17"/>
      <c r="C49" s="17"/>
      <c r="D49" s="76"/>
      <c r="E49" s="17"/>
      <c r="F49" s="76"/>
      <c r="G49" s="17"/>
      <c r="H49" s="76"/>
      <c r="I49" s="17"/>
      <c r="J49" s="17"/>
      <c r="K49" s="17"/>
      <c r="L49" s="17"/>
      <c r="M49" s="17"/>
      <c r="N49" s="17"/>
      <c r="O49" s="17"/>
      <c r="P49" s="17"/>
      <c r="Q49" s="17"/>
      <c r="R49" s="17"/>
      <c r="S49" s="17"/>
      <c r="T49" s="17"/>
      <c r="U49" s="17"/>
      <c r="V49" s="17"/>
      <c r="W49" s="17"/>
      <c r="X49" s="17"/>
      <c r="Y49" s="17"/>
    </row>
    <row r="50" spans="2:25" ht="27" customHeight="1" x14ac:dyDescent="0.25">
      <c r="B50" s="77"/>
      <c r="C50" s="77"/>
      <c r="D50" s="78"/>
      <c r="E50" s="79"/>
      <c r="F50" s="78"/>
      <c r="G50" s="79"/>
      <c r="H50" s="78"/>
      <c r="I50" s="79"/>
      <c r="J50" s="17"/>
      <c r="K50" s="17"/>
      <c r="L50" s="17"/>
      <c r="M50" s="17"/>
      <c r="N50" s="17"/>
      <c r="O50" s="17"/>
      <c r="P50" s="17"/>
      <c r="Q50" s="17"/>
      <c r="R50" s="17"/>
      <c r="S50" s="17"/>
      <c r="T50" s="17"/>
      <c r="U50" s="17"/>
      <c r="V50" s="17"/>
      <c r="W50" s="17"/>
      <c r="X50" s="17"/>
      <c r="Y50" s="17"/>
    </row>
    <row r="51" spans="2:25" ht="27" customHeight="1" x14ac:dyDescent="0.25">
      <c r="B51" s="80"/>
      <c r="C51" s="81"/>
      <c r="D51" s="78"/>
      <c r="E51" s="79"/>
      <c r="F51" s="78"/>
      <c r="G51" s="79"/>
      <c r="H51" s="78"/>
      <c r="I51" s="79"/>
      <c r="J51" s="17"/>
      <c r="K51" s="17"/>
      <c r="L51" s="17"/>
      <c r="M51" s="17"/>
      <c r="N51" s="17"/>
      <c r="O51" s="17"/>
      <c r="P51" s="17"/>
      <c r="Q51" s="17"/>
      <c r="R51" s="17"/>
      <c r="S51" s="17"/>
      <c r="T51" s="17"/>
      <c r="U51" s="17"/>
      <c r="V51" s="17"/>
      <c r="W51" s="17"/>
      <c r="X51" s="17"/>
      <c r="Y51" s="17"/>
    </row>
    <row r="52" spans="2:25" ht="27" customHeight="1" x14ac:dyDescent="0.25">
      <c r="B52" s="82"/>
      <c r="C52" s="77"/>
      <c r="D52" s="78"/>
      <c r="E52" s="79"/>
      <c r="F52" s="78"/>
      <c r="G52" s="79"/>
      <c r="H52" s="78"/>
      <c r="I52" s="79"/>
      <c r="J52" s="17"/>
      <c r="K52" s="17"/>
      <c r="L52" s="17"/>
      <c r="M52" s="17"/>
      <c r="N52" s="17"/>
      <c r="O52" s="17"/>
      <c r="P52" s="17"/>
      <c r="Q52" s="17"/>
      <c r="R52" s="17"/>
      <c r="S52" s="17"/>
      <c r="T52" s="17"/>
      <c r="U52" s="17"/>
      <c r="V52" s="17"/>
      <c r="W52" s="17"/>
      <c r="X52" s="17"/>
      <c r="Y52" s="17"/>
    </row>
    <row r="53" spans="2:25" ht="27.75" customHeight="1" x14ac:dyDescent="0.25">
      <c r="B53" s="83"/>
      <c r="C53" s="83"/>
      <c r="D53" s="78"/>
      <c r="E53" s="79"/>
      <c r="F53" s="78"/>
      <c r="G53" s="79"/>
      <c r="H53" s="78"/>
      <c r="I53" s="79"/>
      <c r="J53" s="17"/>
      <c r="K53" s="17"/>
      <c r="L53" s="17"/>
      <c r="M53" s="17"/>
      <c r="N53" s="17"/>
      <c r="O53" s="17"/>
      <c r="P53" s="17"/>
      <c r="Q53" s="17"/>
      <c r="R53" s="17"/>
      <c r="S53" s="17"/>
      <c r="T53" s="17"/>
      <c r="U53" s="17"/>
      <c r="V53" s="17"/>
      <c r="W53" s="17"/>
      <c r="X53" s="17"/>
      <c r="Y53" s="17"/>
    </row>
    <row r="54" spans="2:25" ht="6" customHeight="1" x14ac:dyDescent="0.25">
      <c r="B54" s="17"/>
      <c r="C54" s="17"/>
      <c r="D54" s="76"/>
      <c r="E54" s="17"/>
      <c r="F54" s="76"/>
      <c r="G54" s="17"/>
      <c r="H54" s="76"/>
      <c r="I54" s="17"/>
      <c r="J54" s="17"/>
      <c r="K54" s="17"/>
      <c r="L54" s="17"/>
      <c r="M54" s="17"/>
      <c r="N54" s="17"/>
      <c r="O54" s="17"/>
      <c r="P54" s="17"/>
      <c r="Q54" s="17"/>
      <c r="R54" s="17"/>
      <c r="S54" s="17"/>
      <c r="T54" s="17"/>
      <c r="U54" s="17"/>
      <c r="V54" s="17"/>
      <c r="W54" s="17"/>
      <c r="X54" s="17"/>
      <c r="Y54" s="17"/>
    </row>
    <row r="55" spans="2:25" ht="27" customHeight="1" x14ac:dyDescent="0.25">
      <c r="B55" s="77"/>
      <c r="C55" s="77"/>
      <c r="D55" s="78"/>
      <c r="E55" s="79"/>
      <c r="F55" s="78"/>
      <c r="G55" s="79"/>
      <c r="H55" s="78"/>
      <c r="I55" s="79"/>
      <c r="J55" s="17"/>
      <c r="K55" s="17"/>
      <c r="L55" s="17"/>
      <c r="M55" s="17"/>
      <c r="N55" s="17"/>
      <c r="O55" s="17"/>
      <c r="P55" s="17"/>
      <c r="Q55" s="17"/>
      <c r="R55" s="17"/>
      <c r="S55" s="17"/>
      <c r="T55" s="17"/>
      <c r="U55" s="17"/>
      <c r="V55" s="17"/>
      <c r="W55" s="17"/>
      <c r="X55" s="17"/>
      <c r="Y55" s="17"/>
    </row>
    <row r="56" spans="2:25" ht="27" customHeight="1" x14ac:dyDescent="0.25">
      <c r="B56" s="80"/>
      <c r="C56" s="81"/>
      <c r="D56" s="78"/>
      <c r="E56" s="79"/>
      <c r="F56" s="78"/>
      <c r="G56" s="79"/>
      <c r="H56" s="78"/>
      <c r="I56" s="79"/>
      <c r="J56" s="17"/>
      <c r="K56" s="17"/>
      <c r="L56" s="17"/>
      <c r="M56" s="17"/>
      <c r="N56" s="17"/>
      <c r="O56" s="17"/>
      <c r="P56" s="17"/>
      <c r="Q56" s="17"/>
      <c r="R56" s="17"/>
      <c r="S56" s="17"/>
      <c r="T56" s="17"/>
      <c r="U56" s="17"/>
      <c r="V56" s="17"/>
      <c r="W56" s="17"/>
      <c r="X56" s="17"/>
      <c r="Y56" s="17"/>
    </row>
    <row r="57" spans="2:25" ht="27" customHeight="1" x14ac:dyDescent="0.25">
      <c r="B57" s="82"/>
      <c r="C57" s="77"/>
      <c r="D57" s="78"/>
      <c r="E57" s="79"/>
      <c r="F57" s="78"/>
      <c r="G57" s="79"/>
      <c r="H57" s="78"/>
      <c r="I57" s="79"/>
      <c r="J57" s="17"/>
      <c r="K57" s="17"/>
      <c r="L57" s="17"/>
      <c r="M57" s="17"/>
      <c r="N57" s="17"/>
      <c r="O57" s="17"/>
      <c r="P57" s="17"/>
      <c r="Q57" s="17"/>
      <c r="R57" s="17"/>
      <c r="S57" s="17"/>
      <c r="T57" s="17"/>
      <c r="U57" s="17"/>
      <c r="V57" s="17"/>
      <c r="W57" s="17"/>
      <c r="X57" s="17"/>
      <c r="Y57" s="17"/>
    </row>
    <row r="58" spans="2:25" ht="27.75" customHeight="1" x14ac:dyDescent="0.25">
      <c r="B58" s="83"/>
      <c r="C58" s="83"/>
      <c r="D58" s="78"/>
      <c r="E58" s="79"/>
      <c r="F58" s="78"/>
      <c r="G58" s="79"/>
      <c r="H58" s="78"/>
      <c r="I58" s="79"/>
      <c r="J58" s="17"/>
      <c r="K58" s="17"/>
      <c r="L58" s="17"/>
      <c r="M58" s="17"/>
      <c r="N58" s="17"/>
      <c r="O58" s="17"/>
      <c r="P58" s="17"/>
      <c r="Q58" s="17"/>
      <c r="R58" s="17"/>
      <c r="S58" s="17"/>
      <c r="T58" s="17"/>
      <c r="U58" s="17"/>
      <c r="V58" s="17"/>
      <c r="W58" s="17"/>
      <c r="X58" s="17"/>
      <c r="Y58" s="17"/>
    </row>
    <row r="59" spans="2:25" ht="6" customHeight="1" x14ac:dyDescent="0.25">
      <c r="B59" s="17"/>
      <c r="C59" s="17"/>
      <c r="D59" s="76"/>
      <c r="E59" s="17"/>
      <c r="F59" s="76"/>
      <c r="G59" s="17"/>
      <c r="H59" s="76"/>
      <c r="I59" s="17"/>
      <c r="J59" s="17"/>
      <c r="K59" s="17"/>
      <c r="L59" s="17"/>
      <c r="M59" s="17"/>
      <c r="N59" s="17"/>
      <c r="O59" s="17"/>
      <c r="P59" s="17"/>
      <c r="Q59" s="17"/>
      <c r="R59" s="17"/>
      <c r="S59" s="17"/>
      <c r="T59" s="17"/>
      <c r="U59" s="17"/>
      <c r="V59" s="17"/>
      <c r="W59" s="17"/>
      <c r="X59" s="17"/>
      <c r="Y59" s="17"/>
    </row>
    <row r="60" spans="2:25" ht="27" customHeight="1" x14ac:dyDescent="0.25">
      <c r="B60" s="77"/>
      <c r="C60" s="77"/>
      <c r="D60" s="78"/>
      <c r="E60" s="79"/>
      <c r="F60" s="78"/>
      <c r="G60" s="79"/>
      <c r="H60" s="78"/>
      <c r="I60" s="79"/>
      <c r="J60" s="17"/>
      <c r="K60" s="17"/>
      <c r="L60" s="17"/>
      <c r="M60" s="17"/>
      <c r="N60" s="17"/>
      <c r="O60" s="17"/>
      <c r="P60" s="17"/>
      <c r="Q60" s="17"/>
      <c r="R60" s="17"/>
      <c r="S60" s="17"/>
      <c r="T60" s="17"/>
      <c r="U60" s="17"/>
      <c r="V60" s="17"/>
      <c r="W60" s="17"/>
      <c r="X60" s="17"/>
      <c r="Y60" s="17"/>
    </row>
    <row r="61" spans="2:25" ht="27" customHeight="1" x14ac:dyDescent="0.25">
      <c r="B61" s="80"/>
      <c r="C61" s="81"/>
      <c r="D61" s="78"/>
      <c r="E61" s="79"/>
      <c r="F61" s="78"/>
      <c r="G61" s="79"/>
      <c r="H61" s="78"/>
      <c r="I61" s="79"/>
      <c r="J61" s="17"/>
      <c r="K61" s="17"/>
      <c r="L61" s="17"/>
      <c r="M61" s="17"/>
      <c r="N61" s="17"/>
      <c r="O61" s="17"/>
      <c r="P61" s="17"/>
      <c r="Q61" s="17"/>
      <c r="R61" s="17"/>
      <c r="S61" s="17"/>
      <c r="T61" s="17"/>
      <c r="U61" s="17"/>
      <c r="V61" s="17"/>
      <c r="W61" s="17"/>
      <c r="X61" s="17"/>
      <c r="Y61" s="17"/>
    </row>
    <row r="62" spans="2:25" ht="27" customHeight="1" x14ac:dyDescent="0.25">
      <c r="B62" s="82"/>
      <c r="C62" s="77"/>
      <c r="D62" s="78"/>
      <c r="E62" s="79"/>
      <c r="F62" s="78"/>
      <c r="G62" s="79"/>
      <c r="H62" s="78"/>
      <c r="I62" s="79"/>
      <c r="J62" s="17"/>
      <c r="K62" s="17"/>
      <c r="L62" s="17"/>
      <c r="M62" s="17"/>
      <c r="N62" s="17"/>
      <c r="O62" s="17"/>
      <c r="P62" s="17"/>
      <c r="Q62" s="17"/>
      <c r="R62" s="17"/>
      <c r="S62" s="17"/>
      <c r="T62" s="17"/>
      <c r="U62" s="17"/>
      <c r="V62" s="17"/>
      <c r="W62" s="17"/>
      <c r="X62" s="17"/>
      <c r="Y62" s="17"/>
    </row>
    <row r="63" spans="2:25" ht="27.75" customHeight="1" x14ac:dyDescent="0.25">
      <c r="B63" s="83"/>
      <c r="C63" s="83"/>
      <c r="D63" s="78"/>
      <c r="E63" s="79"/>
      <c r="F63" s="78"/>
      <c r="G63" s="79"/>
      <c r="H63" s="78"/>
      <c r="I63" s="79"/>
      <c r="J63" s="17"/>
      <c r="K63" s="17"/>
      <c r="L63" s="17"/>
      <c r="M63" s="17"/>
      <c r="N63" s="17"/>
      <c r="O63" s="17"/>
      <c r="P63" s="17"/>
      <c r="Q63" s="17"/>
      <c r="R63" s="17"/>
      <c r="S63" s="17"/>
      <c r="T63" s="17"/>
      <c r="U63" s="17"/>
      <c r="V63" s="17"/>
      <c r="W63" s="17"/>
      <c r="X63" s="17"/>
      <c r="Y63" s="17"/>
    </row>
    <row r="64" spans="2:25" ht="6" customHeight="1" x14ac:dyDescent="0.25">
      <c r="B64" s="17"/>
      <c r="C64" s="17"/>
      <c r="D64" s="76"/>
      <c r="E64" s="17"/>
      <c r="F64" s="76"/>
      <c r="G64" s="17"/>
      <c r="H64" s="76"/>
      <c r="I64" s="17"/>
      <c r="J64" s="17"/>
      <c r="K64" s="17"/>
      <c r="L64" s="17"/>
      <c r="M64" s="17"/>
      <c r="N64" s="17"/>
      <c r="O64" s="17"/>
      <c r="P64" s="17"/>
      <c r="Q64" s="17"/>
      <c r="R64" s="17"/>
      <c r="S64" s="17"/>
      <c r="T64" s="17"/>
      <c r="U64" s="17"/>
      <c r="V64" s="17"/>
      <c r="W64" s="17"/>
      <c r="X64" s="17"/>
      <c r="Y64" s="17"/>
    </row>
    <row r="65" spans="2:25" ht="27" customHeight="1" x14ac:dyDescent="0.25">
      <c r="B65" s="77"/>
      <c r="C65" s="77"/>
      <c r="D65" s="78"/>
      <c r="E65" s="79"/>
      <c r="F65" s="78"/>
      <c r="G65" s="79"/>
      <c r="H65" s="78"/>
      <c r="I65" s="79"/>
      <c r="J65" s="17"/>
      <c r="K65" s="17"/>
      <c r="L65" s="17"/>
      <c r="M65" s="17"/>
      <c r="N65" s="17"/>
      <c r="O65" s="17"/>
      <c r="P65" s="17"/>
      <c r="Q65" s="17"/>
      <c r="R65" s="17"/>
      <c r="S65" s="17"/>
      <c r="T65" s="17"/>
      <c r="U65" s="17"/>
      <c r="V65" s="17"/>
      <c r="W65" s="17"/>
      <c r="X65" s="17"/>
      <c r="Y65" s="17"/>
    </row>
    <row r="66" spans="2:25" ht="27" customHeight="1" x14ac:dyDescent="0.25">
      <c r="B66" s="80"/>
      <c r="C66" s="81"/>
      <c r="D66" s="78"/>
      <c r="E66" s="79"/>
      <c r="F66" s="78"/>
      <c r="G66" s="79"/>
      <c r="H66" s="78"/>
      <c r="I66" s="79"/>
      <c r="J66" s="17"/>
      <c r="K66" s="17"/>
      <c r="L66" s="17"/>
      <c r="M66" s="17"/>
      <c r="N66" s="17"/>
      <c r="O66" s="17"/>
      <c r="P66" s="17"/>
      <c r="Q66" s="17"/>
      <c r="R66" s="17"/>
      <c r="S66" s="17"/>
      <c r="T66" s="17"/>
      <c r="U66" s="17"/>
      <c r="V66" s="17"/>
      <c r="W66" s="17"/>
      <c r="X66" s="17"/>
      <c r="Y66" s="17"/>
    </row>
    <row r="67" spans="2:25" ht="27" customHeight="1" x14ac:dyDescent="0.25">
      <c r="B67" s="82"/>
      <c r="C67" s="77"/>
      <c r="D67" s="78"/>
      <c r="E67" s="79"/>
      <c r="F67" s="78"/>
      <c r="G67" s="79"/>
      <c r="H67" s="78"/>
      <c r="I67" s="79"/>
      <c r="J67" s="17"/>
      <c r="K67" s="17"/>
      <c r="L67" s="17"/>
      <c r="M67" s="17"/>
      <c r="N67" s="17"/>
      <c r="O67" s="17"/>
      <c r="P67" s="17"/>
      <c r="Q67" s="17"/>
      <c r="R67" s="17"/>
      <c r="S67" s="17"/>
      <c r="T67" s="17"/>
      <c r="U67" s="17"/>
      <c r="V67" s="17"/>
      <c r="W67" s="17"/>
      <c r="X67" s="17"/>
      <c r="Y67" s="17"/>
    </row>
    <row r="68" spans="2:25" ht="27.75" customHeight="1" x14ac:dyDescent="0.25">
      <c r="B68" s="83"/>
      <c r="C68" s="83"/>
      <c r="D68" s="78"/>
      <c r="E68" s="79"/>
      <c r="F68" s="78"/>
      <c r="G68" s="79"/>
      <c r="H68" s="78"/>
      <c r="I68" s="79"/>
      <c r="J68" s="17"/>
      <c r="K68" s="17"/>
      <c r="L68" s="17"/>
      <c r="M68" s="17"/>
      <c r="N68" s="17"/>
      <c r="O68" s="17"/>
      <c r="P68" s="17"/>
      <c r="Q68" s="17"/>
      <c r="R68" s="17"/>
      <c r="S68" s="17"/>
    </row>
    <row r="69" spans="2:25" ht="21" customHeight="1" x14ac:dyDescent="0.25">
      <c r="B69" s="17"/>
      <c r="C69" s="17"/>
      <c r="D69" s="76"/>
      <c r="E69" s="17"/>
      <c r="F69" s="76"/>
      <c r="G69" s="17"/>
      <c r="H69" s="76"/>
      <c r="I69" s="17"/>
      <c r="J69" s="17"/>
      <c r="K69" s="17"/>
      <c r="L69" s="17"/>
      <c r="M69" s="17"/>
      <c r="N69" s="17"/>
      <c r="O69" s="17"/>
      <c r="P69" s="17"/>
      <c r="Q69" s="17"/>
      <c r="R69" s="17"/>
      <c r="S69" s="17"/>
    </row>
    <row r="70" spans="2:25" ht="21" customHeight="1" x14ac:dyDescent="0.25">
      <c r="B70" s="17"/>
      <c r="C70" s="17"/>
      <c r="D70" s="76"/>
      <c r="E70" s="17"/>
      <c r="F70" s="76"/>
      <c r="G70" s="17"/>
      <c r="H70" s="76"/>
      <c r="I70" s="17"/>
      <c r="J70" s="17"/>
      <c r="K70" s="17"/>
      <c r="L70" s="17"/>
      <c r="M70" s="17"/>
      <c r="N70" s="17"/>
      <c r="O70" s="17"/>
      <c r="P70" s="17"/>
      <c r="Q70" s="17"/>
      <c r="R70" s="17"/>
      <c r="S70" s="17"/>
      <c r="T70" s="17"/>
    </row>
  </sheetData>
  <sheetProtection algorithmName="SHA-512" hashValue="VW/cjKLp+yDDMo74BtCr7q05c+UOraUo08EYpY6MBLRUD2fLXl2GruIan+ZtnlQvzfKrETtCiZOm5Uorm/HMQQ==" saltValue="wo9MuZi5qlUfm2E1Dr6gtw==" spinCount="100000" sheet="1" selectLockedCells="1"/>
  <mergeCells count="8">
    <mergeCell ref="L28:Q28"/>
    <mergeCell ref="L33:Q33"/>
    <mergeCell ref="L38:Q38"/>
    <mergeCell ref="B1:F1"/>
    <mergeCell ref="L2:R7"/>
    <mergeCell ref="L13:Q13"/>
    <mergeCell ref="L18:Q18"/>
    <mergeCell ref="L23:Q23"/>
  </mergeCells>
  <phoneticPr fontId="1"/>
  <conditionalFormatting sqref="B11 B16 B21 B26">
    <cfRule type="expression" dxfId="619" priority="913" stopIfTrue="1">
      <formula>NOT(ISERROR(SEARCH("女",$B11)))</formula>
    </cfRule>
    <cfRule type="expression" dxfId="618" priority="914" stopIfTrue="1">
      <formula>NOT(ISERROR(SEARCH("男",$B11)))</formula>
    </cfRule>
  </conditionalFormatting>
  <conditionalFormatting sqref="C11">
    <cfRule type="expression" dxfId="617" priority="911" stopIfTrue="1">
      <formula>NOT(ISERROR(SEARCH("男",$B11)))</formula>
    </cfRule>
    <cfRule type="expression" dxfId="616" priority="912" stopIfTrue="1">
      <formula>NOT(ISERROR(SEARCH("女",$B11)))</formula>
    </cfRule>
  </conditionalFormatting>
  <conditionalFormatting sqref="C13">
    <cfRule type="expression" dxfId="615" priority="909" stopIfTrue="1">
      <formula>NOT(ISERROR(SEARCH("男",$B11)))</formula>
    </cfRule>
    <cfRule type="expression" dxfId="614" priority="910" stopIfTrue="1">
      <formula>NOT(ISERROR(SEARCH("女",$B11)))</formula>
    </cfRule>
  </conditionalFormatting>
  <conditionalFormatting sqref="D10:E10">
    <cfRule type="expression" dxfId="613" priority="905" stopIfTrue="1">
      <formula>NOT(ISERROR(SEARCH("男",$B11)))</formula>
    </cfRule>
    <cfRule type="expression" dxfId="612" priority="906" stopIfTrue="1">
      <formula>NOT(ISERROR(SEARCH("女",$B11)))</formula>
    </cfRule>
  </conditionalFormatting>
  <conditionalFormatting sqref="D12:E12">
    <cfRule type="expression" dxfId="611" priority="901" stopIfTrue="1">
      <formula>NOT(ISERROR(SEARCH("男",$B11)))</formula>
    </cfRule>
    <cfRule type="expression" dxfId="610" priority="902" stopIfTrue="1">
      <formula>NOT(ISERROR(SEARCH("女",$B11)))</formula>
    </cfRule>
  </conditionalFormatting>
  <conditionalFormatting sqref="C26">
    <cfRule type="expression" dxfId="609" priority="857" stopIfTrue="1">
      <formula>NOT(ISERROR(SEARCH("男",$B26)))</formula>
    </cfRule>
    <cfRule type="expression" dxfId="608" priority="858" stopIfTrue="1">
      <formula>NOT(ISERROR(SEARCH("女",$B26)))</formula>
    </cfRule>
  </conditionalFormatting>
  <conditionalFormatting sqref="C18">
    <cfRule type="expression" dxfId="607" priority="867" stopIfTrue="1">
      <formula>NOT(ISERROR(SEARCH("男",$B16)))</formula>
    </cfRule>
    <cfRule type="expression" dxfId="606" priority="868" stopIfTrue="1">
      <formula>NOT(ISERROR(SEARCH("女",$B16)))</formula>
    </cfRule>
  </conditionalFormatting>
  <conditionalFormatting sqref="C23">
    <cfRule type="expression" dxfId="605" priority="865" stopIfTrue="1">
      <formula>NOT(ISERROR(SEARCH("男",$B21)))</formula>
    </cfRule>
    <cfRule type="expression" dxfId="604" priority="866" stopIfTrue="1">
      <formula>NOT(ISERROR(SEARCH("女",$B21)))</formula>
    </cfRule>
  </conditionalFormatting>
  <conditionalFormatting sqref="C28">
    <cfRule type="expression" dxfId="603" priority="863" stopIfTrue="1">
      <formula>NOT(ISERROR(SEARCH("男",$B26)))</formula>
    </cfRule>
    <cfRule type="expression" dxfId="602" priority="864" stopIfTrue="1">
      <formula>NOT(ISERROR(SEARCH("女",$B26)))</formula>
    </cfRule>
  </conditionalFormatting>
  <conditionalFormatting sqref="C16">
    <cfRule type="expression" dxfId="601" priority="861" stopIfTrue="1">
      <formula>NOT(ISERROR(SEARCH("男",$B16)))</formula>
    </cfRule>
    <cfRule type="expression" dxfId="600" priority="862" stopIfTrue="1">
      <formula>NOT(ISERROR(SEARCH("女",$B16)))</formula>
    </cfRule>
  </conditionalFormatting>
  <conditionalFormatting sqref="C21">
    <cfRule type="expression" dxfId="599" priority="859" stopIfTrue="1">
      <formula>NOT(ISERROR(SEARCH("男",$B21)))</formula>
    </cfRule>
    <cfRule type="expression" dxfId="598" priority="860" stopIfTrue="1">
      <formula>NOT(ISERROR(SEARCH("女",$B21)))</formula>
    </cfRule>
  </conditionalFormatting>
  <conditionalFormatting sqref="B18">
    <cfRule type="expression" dxfId="597" priority="745" stopIfTrue="1">
      <formula>AND(B11=B16,E10&gt;0,E15&gt;0,B18=0)</formula>
    </cfRule>
    <cfRule type="expression" dxfId="596" priority="746" stopIfTrue="1">
      <formula>NOT(ISERROR(SEARCH("女",$B16)))</formula>
    </cfRule>
    <cfRule type="expression" dxfId="595" priority="856" stopIfTrue="1">
      <formula>NOT(ISERROR(SEARCH("男",$B16)))</formula>
    </cfRule>
  </conditionalFormatting>
  <conditionalFormatting sqref="B11">
    <cfRule type="expression" dxfId="594" priority="853" stopIfTrue="1">
      <formula>AND(B11="",E10&gt;0)</formula>
    </cfRule>
  </conditionalFormatting>
  <conditionalFormatting sqref="B16">
    <cfRule type="expression" dxfId="593" priority="852" stopIfTrue="1">
      <formula>AND(B16="",E15&gt;0)</formula>
    </cfRule>
  </conditionalFormatting>
  <conditionalFormatting sqref="B21">
    <cfRule type="expression" dxfId="592" priority="851" stopIfTrue="1">
      <formula>AND(B21="",E20&gt;0)</formula>
    </cfRule>
  </conditionalFormatting>
  <conditionalFormatting sqref="B26">
    <cfRule type="expression" dxfId="591" priority="850" stopIfTrue="1">
      <formula>AND(B26="",E25&gt;0)</formula>
    </cfRule>
  </conditionalFormatting>
  <conditionalFormatting sqref="D15">
    <cfRule type="expression" dxfId="590" priority="132" stopIfTrue="1">
      <formula>$B$16="混合"</formula>
    </cfRule>
    <cfRule type="expression" dxfId="589" priority="840" stopIfTrue="1">
      <formula>NOT(ISERROR(SEARCH("男",$B16)))</formula>
    </cfRule>
    <cfRule type="expression" dxfId="588" priority="841" stopIfTrue="1">
      <formula>NOT(ISERROR(SEARCH("女",$B16)))</formula>
    </cfRule>
  </conditionalFormatting>
  <conditionalFormatting sqref="D16">
    <cfRule type="expression" dxfId="587" priority="130" stopIfTrue="1">
      <formula>$B$16="混合"</formula>
    </cfRule>
    <cfRule type="expression" dxfId="586" priority="838" stopIfTrue="1">
      <formula>NOT(ISERROR(SEARCH("男",$B16)))</formula>
    </cfRule>
    <cfRule type="expression" dxfId="585" priority="839" stopIfTrue="1">
      <formula>NOT(ISERROR(SEARCH("女",$B16)))</formula>
    </cfRule>
  </conditionalFormatting>
  <conditionalFormatting sqref="D17">
    <cfRule type="expression" dxfId="584" priority="120" stopIfTrue="1">
      <formula>$B$16="混合"</formula>
    </cfRule>
    <cfRule type="expression" dxfId="583" priority="836" stopIfTrue="1">
      <formula>NOT(ISERROR(SEARCH("男",$B16)))</formula>
    </cfRule>
    <cfRule type="expression" dxfId="582" priority="837" stopIfTrue="1">
      <formula>NOT(ISERROR(SEARCH("女",$B16)))</formula>
    </cfRule>
  </conditionalFormatting>
  <conditionalFormatting sqref="D18">
    <cfRule type="expression" dxfId="581" priority="118" stopIfTrue="1">
      <formula>$B$16="混合"</formula>
    </cfRule>
    <cfRule type="expression" dxfId="580" priority="834" stopIfTrue="1">
      <formula>NOT(ISERROR(SEARCH("男",$B16)))</formula>
    </cfRule>
    <cfRule type="expression" dxfId="579" priority="835" stopIfTrue="1">
      <formula>NOT(ISERROR(SEARCH("女",$B16)))</formula>
    </cfRule>
  </conditionalFormatting>
  <conditionalFormatting sqref="E15 G15 I15">
    <cfRule type="expression" dxfId="578" priority="789" stopIfTrue="1">
      <formula>NOT(ISERROR(SEARCH("男",$B16)))</formula>
    </cfRule>
    <cfRule type="expression" dxfId="577" priority="790" stopIfTrue="1">
      <formula>NOT(ISERROR(SEARCH("女",$B16)))</formula>
    </cfRule>
  </conditionalFormatting>
  <conditionalFormatting sqref="E16 G16 I16">
    <cfRule type="expression" dxfId="576" priority="787" stopIfTrue="1">
      <formula>NOT(ISERROR(SEARCH("男",$B16)))</formula>
    </cfRule>
    <cfRule type="expression" dxfId="575" priority="788" stopIfTrue="1">
      <formula>NOT(ISERROR(SEARCH("女",$B16)))</formula>
    </cfRule>
  </conditionalFormatting>
  <conditionalFormatting sqref="E17 G17 I17">
    <cfRule type="expression" dxfId="574" priority="785" stopIfTrue="1">
      <formula>NOT(ISERROR(SEARCH("男",$B16)))</formula>
    </cfRule>
    <cfRule type="expression" dxfId="573" priority="786" stopIfTrue="1">
      <formula>NOT(ISERROR(SEARCH("女",$B16)))</formula>
    </cfRule>
  </conditionalFormatting>
  <conditionalFormatting sqref="E18 G18 I18">
    <cfRule type="expression" dxfId="572" priority="783" stopIfTrue="1">
      <formula>NOT(ISERROR(SEARCH("男",$B16)))</formula>
    </cfRule>
    <cfRule type="expression" dxfId="571" priority="784" stopIfTrue="1">
      <formula>NOT(ISERROR(SEARCH("女",$B16)))</formula>
    </cfRule>
  </conditionalFormatting>
  <conditionalFormatting sqref="E16">
    <cfRule type="expression" dxfId="570" priority="129" stopIfTrue="1">
      <formula>$B$16="混合"</formula>
    </cfRule>
    <cfRule type="expression" dxfId="569" priority="782" stopIfTrue="1">
      <formula>AND(E16="",E15&gt;0)</formula>
    </cfRule>
  </conditionalFormatting>
  <conditionalFormatting sqref="G16">
    <cfRule type="expression" dxfId="568" priority="125" stopIfTrue="1">
      <formula>$B$16="混合"</formula>
    </cfRule>
    <cfRule type="expression" dxfId="567" priority="781" stopIfTrue="1">
      <formula>AND(G15&gt;0,G16="")</formula>
    </cfRule>
  </conditionalFormatting>
  <conditionalFormatting sqref="I16">
    <cfRule type="expression" dxfId="566" priority="121" stopIfTrue="1">
      <formula>$B$16="混合"</formula>
    </cfRule>
    <cfRule type="expression" dxfId="565" priority="780" stopIfTrue="1">
      <formula>AND(I15&gt;0,I16="")</formula>
    </cfRule>
  </conditionalFormatting>
  <conditionalFormatting sqref="E18">
    <cfRule type="expression" dxfId="564" priority="117" stopIfTrue="1">
      <formula>$B$16="混合"</formula>
    </cfRule>
    <cfRule type="expression" dxfId="563" priority="779" stopIfTrue="1">
      <formula>AND(E17&gt;0,E18="")</formula>
    </cfRule>
  </conditionalFormatting>
  <conditionalFormatting sqref="G18">
    <cfRule type="expression" dxfId="562" priority="113" stopIfTrue="1">
      <formula>$B$16="混合"</formula>
    </cfRule>
    <cfRule type="expression" dxfId="561" priority="778" stopIfTrue="1">
      <formula>AND(G17&gt;0,G18="")</formula>
    </cfRule>
  </conditionalFormatting>
  <conditionalFormatting sqref="I18">
    <cfRule type="expression" dxfId="560" priority="109" stopIfTrue="1">
      <formula>$B$16="混合"</formula>
    </cfRule>
    <cfRule type="expression" dxfId="559" priority="777" stopIfTrue="1">
      <formula>AND(I17&gt;0,I18="")</formula>
    </cfRule>
  </conditionalFormatting>
  <conditionalFormatting sqref="B13">
    <cfRule type="expression" dxfId="558" priority="747" stopIfTrue="1">
      <formula>NOT(ISERROR(SEARCH("女",$B11)))</formula>
    </cfRule>
    <cfRule type="expression" dxfId="557" priority="748" stopIfTrue="1">
      <formula>NOT(ISERROR(SEARCH("男",$B11)))</formula>
    </cfRule>
  </conditionalFormatting>
  <conditionalFormatting sqref="B23">
    <cfRule type="expression" dxfId="556" priority="742" stopIfTrue="1">
      <formula>AND(B16=B21,E15&gt;0,E20&gt;0,B23=0)</formula>
    </cfRule>
    <cfRule type="expression" dxfId="555" priority="743" stopIfTrue="1">
      <formula>NOT(ISERROR(SEARCH("女",$B21)))</formula>
    </cfRule>
    <cfRule type="expression" dxfId="554" priority="744" stopIfTrue="1">
      <formula>NOT(ISERROR(SEARCH("男",$B21)))</formula>
    </cfRule>
  </conditionalFormatting>
  <conditionalFormatting sqref="B28">
    <cfRule type="expression" dxfId="553" priority="739" stopIfTrue="1">
      <formula>AND(B21=B26,E20&gt;0,E25&gt;0,B28=0)</formula>
    </cfRule>
    <cfRule type="expression" dxfId="552" priority="740" stopIfTrue="1">
      <formula>NOT(ISERROR(SEARCH("女",$B26)))</formula>
    </cfRule>
    <cfRule type="expression" dxfId="551" priority="741" stopIfTrue="1">
      <formula>NOT(ISERROR(SEARCH("男",$B26)))</formula>
    </cfRule>
  </conditionalFormatting>
  <conditionalFormatting sqref="K11 K13">
    <cfRule type="cellIs" dxfId="550" priority="738" stopIfTrue="1" operator="equal">
      <formula>"ﾅﾝﾊﾞｰｶｰﾄﾞ確認下さい"</formula>
    </cfRule>
  </conditionalFormatting>
  <conditionalFormatting sqref="K16">
    <cfRule type="cellIs" dxfId="549" priority="737" stopIfTrue="1" operator="equal">
      <formula>"ﾅﾝﾊﾞｰｶｰﾄﾞ確認下さい"</formula>
    </cfRule>
  </conditionalFormatting>
  <conditionalFormatting sqref="K18">
    <cfRule type="cellIs" dxfId="548" priority="736" stopIfTrue="1" operator="equal">
      <formula>"ﾅﾝﾊﾞｰｶｰﾄﾞ確認下さい"</formula>
    </cfRule>
  </conditionalFormatting>
  <conditionalFormatting sqref="K21">
    <cfRule type="cellIs" dxfId="547" priority="735" stopIfTrue="1" operator="equal">
      <formula>"ﾅﾝﾊﾞｰｶｰﾄﾞ確認下さい"</formula>
    </cfRule>
  </conditionalFormatting>
  <conditionalFormatting sqref="K23">
    <cfRule type="cellIs" dxfId="546" priority="734" stopIfTrue="1" operator="equal">
      <formula>"ﾅﾝﾊﾞｰｶｰﾄﾞ確認下さい"</formula>
    </cfRule>
  </conditionalFormatting>
  <conditionalFormatting sqref="K26">
    <cfRule type="cellIs" dxfId="545" priority="733" stopIfTrue="1" operator="equal">
      <formula>"ﾅﾝﾊﾞｰｶｰﾄﾞ確認下さい"</formula>
    </cfRule>
  </conditionalFormatting>
  <conditionalFormatting sqref="K28">
    <cfRule type="cellIs" dxfId="544" priority="732" stopIfTrue="1" operator="equal">
      <formula>"ﾅﾝﾊﾞｰｶｰﾄﾞ確認下さい"</formula>
    </cfRule>
  </conditionalFormatting>
  <conditionalFormatting sqref="B31 B41 B46 B51 B56 B61 B66">
    <cfRule type="expression" dxfId="543" priority="723" stopIfTrue="1">
      <formula>NOT(ISERROR(SEARCH("女",$B31)))</formula>
    </cfRule>
    <cfRule type="expression" dxfId="542" priority="724" stopIfTrue="1">
      <formula>NOT(ISERROR(SEARCH("男",$B31)))</formula>
    </cfRule>
  </conditionalFormatting>
  <conditionalFormatting sqref="C31 C41 C46 C51 C56 C61 C66">
    <cfRule type="expression" dxfId="541" priority="719" stopIfTrue="1">
      <formula>NOT(ISERROR(SEARCH("男",$B31)))</formula>
    </cfRule>
    <cfRule type="expression" dxfId="540" priority="720" stopIfTrue="1">
      <formula>NOT(ISERROR(SEARCH("女",$B31)))</formula>
    </cfRule>
  </conditionalFormatting>
  <conditionalFormatting sqref="C33 C43 C48 C53 C58 C63 C68">
    <cfRule type="expression" dxfId="539" priority="721" stopIfTrue="1">
      <formula>NOT(ISERROR(SEARCH("男",$B31)))</formula>
    </cfRule>
    <cfRule type="expression" dxfId="538" priority="722" stopIfTrue="1">
      <formula>NOT(ISERROR(SEARCH("女",$B31)))</formula>
    </cfRule>
  </conditionalFormatting>
  <conditionalFormatting sqref="B31 B41 B46 B51 B56 B61 B66">
    <cfRule type="expression" dxfId="537" priority="718" stopIfTrue="1">
      <formula>AND(B31="",E30&gt;0)</formula>
    </cfRule>
  </conditionalFormatting>
  <conditionalFormatting sqref="D40 D45 D50 D55 D60 D65">
    <cfRule type="expression" dxfId="536" priority="716" stopIfTrue="1">
      <formula>NOT(ISERROR(SEARCH("男",$B41)))</formula>
    </cfRule>
    <cfRule type="expression" dxfId="535" priority="717" stopIfTrue="1">
      <formula>NOT(ISERROR(SEARCH("女",$B41)))</formula>
    </cfRule>
  </conditionalFormatting>
  <conditionalFormatting sqref="D41 D46 D51 D56 D61 D66">
    <cfRule type="expression" dxfId="534" priority="714" stopIfTrue="1">
      <formula>NOT(ISERROR(SEARCH("男",$B41)))</formula>
    </cfRule>
    <cfRule type="expression" dxfId="533" priority="715" stopIfTrue="1">
      <formula>NOT(ISERROR(SEARCH("女",$B41)))</formula>
    </cfRule>
  </conditionalFormatting>
  <conditionalFormatting sqref="D42 D47 D52 D57 D62 D67">
    <cfRule type="expression" dxfId="532" priority="712" stopIfTrue="1">
      <formula>NOT(ISERROR(SEARCH("男",$B41)))</formula>
    </cfRule>
    <cfRule type="expression" dxfId="531" priority="713" stopIfTrue="1">
      <formula>NOT(ISERROR(SEARCH("女",$B41)))</formula>
    </cfRule>
  </conditionalFormatting>
  <conditionalFormatting sqref="D43 D48 D53 D58 D63 D68">
    <cfRule type="expression" dxfId="530" priority="710" stopIfTrue="1">
      <formula>NOT(ISERROR(SEARCH("男",$B41)))</formula>
    </cfRule>
    <cfRule type="expression" dxfId="529" priority="711" stopIfTrue="1">
      <formula>NOT(ISERROR(SEARCH("女",$B41)))</formula>
    </cfRule>
  </conditionalFormatting>
  <conditionalFormatting sqref="E40 E45 E50 E55 E60 E65 G40 G45 G50 G55 G60 G65 I40 I45 I50 I55 I60 I65">
    <cfRule type="expression" dxfId="528" priority="708" stopIfTrue="1">
      <formula>NOT(ISERROR(SEARCH("男",$B41)))</formula>
    </cfRule>
    <cfRule type="expression" dxfId="527" priority="709" stopIfTrue="1">
      <formula>NOT(ISERROR(SEARCH("女",$B41)))</formula>
    </cfRule>
  </conditionalFormatting>
  <conditionalFormatting sqref="E41 E46 E51 E56 E61 E66 G41 G46 G51 G56 G61 G66 I41 I46 I51 I56 I61 I66">
    <cfRule type="expression" dxfId="526" priority="706" stopIfTrue="1">
      <formula>NOT(ISERROR(SEARCH("男",$B41)))</formula>
    </cfRule>
    <cfRule type="expression" dxfId="525" priority="707" stopIfTrue="1">
      <formula>NOT(ISERROR(SEARCH("女",$B41)))</formula>
    </cfRule>
  </conditionalFormatting>
  <conditionalFormatting sqref="E42 E47 E52 E57 E62 E67 G42 G47 G52 G57 G62 G67 I42 I47 I52 I57 I62 I67">
    <cfRule type="expression" dxfId="524" priority="704" stopIfTrue="1">
      <formula>NOT(ISERROR(SEARCH("男",$B41)))</formula>
    </cfRule>
    <cfRule type="expression" dxfId="523" priority="705" stopIfTrue="1">
      <formula>NOT(ISERROR(SEARCH("女",$B41)))</formula>
    </cfRule>
  </conditionalFormatting>
  <conditionalFormatting sqref="E43 E48 E53 E58 E63 E68 G43 G48 G53 G58 G63 G68 I43 I48 I53 I58 I63 I68">
    <cfRule type="expression" dxfId="522" priority="702" stopIfTrue="1">
      <formula>NOT(ISERROR(SEARCH("男",$B41)))</formula>
    </cfRule>
    <cfRule type="expression" dxfId="521" priority="703" stopIfTrue="1">
      <formula>NOT(ISERROR(SEARCH("女",$B41)))</formula>
    </cfRule>
  </conditionalFormatting>
  <conditionalFormatting sqref="E41 E46 E51 E56 E61 E66">
    <cfRule type="expression" dxfId="520" priority="701" stopIfTrue="1">
      <formula>AND(E41="",E40&gt;0)</formula>
    </cfRule>
  </conditionalFormatting>
  <conditionalFormatting sqref="G41 G46 G51 G56 G61 G66">
    <cfRule type="expression" dxfId="519" priority="700" stopIfTrue="1">
      <formula>AND(G40&gt;0,G41="")</formula>
    </cfRule>
  </conditionalFormatting>
  <conditionalFormatting sqref="I41 I46 I51 I56 I61 I66">
    <cfRule type="expression" dxfId="518" priority="699" stopIfTrue="1">
      <formula>AND(I40&gt;0,I41="")</formula>
    </cfRule>
  </conditionalFormatting>
  <conditionalFormatting sqref="E43 E48 E53 E58 E63 E68">
    <cfRule type="expression" dxfId="517" priority="698" stopIfTrue="1">
      <formula>AND(E42&gt;0,E43="")</formula>
    </cfRule>
  </conditionalFormatting>
  <conditionalFormatting sqref="G43 G48 G53 G58 G63 G68">
    <cfRule type="expression" dxfId="516" priority="697" stopIfTrue="1">
      <formula>AND(G42&gt;0,G43="")</formula>
    </cfRule>
  </conditionalFormatting>
  <conditionalFormatting sqref="I43 I48 I53 I58 I63 I68">
    <cfRule type="expression" dxfId="515" priority="696" stopIfTrue="1">
      <formula>AND(I42&gt;0,I43="")</formula>
    </cfRule>
  </conditionalFormatting>
  <conditionalFormatting sqref="B33 B43 B48 B53 B58 B63 B68">
    <cfRule type="expression" dxfId="514" priority="693" stopIfTrue="1">
      <formula>AND(B26=B31,E25&gt;0,E30&gt;0,B33=0)</formula>
    </cfRule>
    <cfRule type="expression" dxfId="513" priority="694" stopIfTrue="1">
      <formula>NOT(ISERROR(SEARCH("女",$B31)))</formula>
    </cfRule>
    <cfRule type="expression" dxfId="512" priority="695" stopIfTrue="1">
      <formula>NOT(ISERROR(SEARCH("男",$B31)))</formula>
    </cfRule>
  </conditionalFormatting>
  <conditionalFormatting sqref="F15">
    <cfRule type="expression" dxfId="511" priority="128" stopIfTrue="1">
      <formula>$B$16="混合"</formula>
    </cfRule>
    <cfRule type="expression" dxfId="510" priority="691" stopIfTrue="1">
      <formula>NOT(ISERROR(SEARCH("男",$B16)))</formula>
    </cfRule>
    <cfRule type="expression" dxfId="509" priority="692" stopIfTrue="1">
      <formula>NOT(ISERROR(SEARCH("女",$B16)))</formula>
    </cfRule>
  </conditionalFormatting>
  <conditionalFormatting sqref="F16">
    <cfRule type="expression" dxfId="508" priority="126" stopIfTrue="1">
      <formula>$B$16="混合"</formula>
    </cfRule>
    <cfRule type="expression" dxfId="507" priority="689" stopIfTrue="1">
      <formula>NOT(ISERROR(SEARCH("男",$B16)))</formula>
    </cfRule>
    <cfRule type="expression" dxfId="506" priority="690" stopIfTrue="1">
      <formula>NOT(ISERROR(SEARCH("女",$B16)))</formula>
    </cfRule>
  </conditionalFormatting>
  <conditionalFormatting sqref="F17">
    <cfRule type="expression" dxfId="505" priority="116" stopIfTrue="1">
      <formula>$B$16="混合"</formula>
    </cfRule>
    <cfRule type="expression" dxfId="504" priority="687" stopIfTrue="1">
      <formula>NOT(ISERROR(SEARCH("男",$B16)))</formula>
    </cfRule>
    <cfRule type="expression" dxfId="503" priority="688" stopIfTrue="1">
      <formula>NOT(ISERROR(SEARCH("女",$B16)))</formula>
    </cfRule>
  </conditionalFormatting>
  <conditionalFormatting sqref="F18">
    <cfRule type="expression" dxfId="502" priority="114" stopIfTrue="1">
      <formula>$B$16="混合"</formula>
    </cfRule>
    <cfRule type="expression" dxfId="501" priority="685" stopIfTrue="1">
      <formula>NOT(ISERROR(SEARCH("男",$B16)))</formula>
    </cfRule>
    <cfRule type="expression" dxfId="500" priority="686" stopIfTrue="1">
      <formula>NOT(ISERROR(SEARCH("女",$B16)))</formula>
    </cfRule>
  </conditionalFormatting>
  <conditionalFormatting sqref="F40">
    <cfRule type="expression" dxfId="499" priority="651" stopIfTrue="1">
      <formula>NOT(ISERROR(SEARCH("男",$B41)))</formula>
    </cfRule>
    <cfRule type="expression" dxfId="498" priority="652" stopIfTrue="1">
      <formula>NOT(ISERROR(SEARCH("女",$B41)))</formula>
    </cfRule>
  </conditionalFormatting>
  <conditionalFormatting sqref="F41">
    <cfRule type="expression" dxfId="497" priority="649" stopIfTrue="1">
      <formula>NOT(ISERROR(SEARCH("男",$B41)))</formula>
    </cfRule>
    <cfRule type="expression" dxfId="496" priority="650" stopIfTrue="1">
      <formula>NOT(ISERROR(SEARCH("女",$B41)))</formula>
    </cfRule>
  </conditionalFormatting>
  <conditionalFormatting sqref="F42">
    <cfRule type="expression" dxfId="495" priority="647" stopIfTrue="1">
      <formula>NOT(ISERROR(SEARCH("男",$B41)))</formula>
    </cfRule>
    <cfRule type="expression" dxfId="494" priority="648" stopIfTrue="1">
      <formula>NOT(ISERROR(SEARCH("女",$B41)))</formula>
    </cfRule>
  </conditionalFormatting>
  <conditionalFormatting sqref="F43">
    <cfRule type="expression" dxfId="493" priority="645" stopIfTrue="1">
      <formula>NOT(ISERROR(SEARCH("男",$B41)))</formula>
    </cfRule>
    <cfRule type="expression" dxfId="492" priority="646" stopIfTrue="1">
      <formula>NOT(ISERROR(SEARCH("女",$B41)))</formula>
    </cfRule>
  </conditionalFormatting>
  <conditionalFormatting sqref="F45">
    <cfRule type="expression" dxfId="491" priority="643" stopIfTrue="1">
      <formula>NOT(ISERROR(SEARCH("男",$B46)))</formula>
    </cfRule>
    <cfRule type="expression" dxfId="490" priority="644" stopIfTrue="1">
      <formula>NOT(ISERROR(SEARCH("女",$B46)))</formula>
    </cfRule>
  </conditionalFormatting>
  <conditionalFormatting sqref="F46">
    <cfRule type="expression" dxfId="489" priority="641" stopIfTrue="1">
      <formula>NOT(ISERROR(SEARCH("男",$B46)))</formula>
    </cfRule>
    <cfRule type="expression" dxfId="488" priority="642" stopIfTrue="1">
      <formula>NOT(ISERROR(SEARCH("女",$B46)))</formula>
    </cfRule>
  </conditionalFormatting>
  <conditionalFormatting sqref="F47">
    <cfRule type="expression" dxfId="487" priority="639" stopIfTrue="1">
      <formula>NOT(ISERROR(SEARCH("男",$B46)))</formula>
    </cfRule>
    <cfRule type="expression" dxfId="486" priority="640" stopIfTrue="1">
      <formula>NOT(ISERROR(SEARCH("女",$B46)))</formula>
    </cfRule>
  </conditionalFormatting>
  <conditionalFormatting sqref="F48">
    <cfRule type="expression" dxfId="485" priority="637" stopIfTrue="1">
      <formula>NOT(ISERROR(SEARCH("男",$B46)))</formula>
    </cfRule>
    <cfRule type="expression" dxfId="484" priority="638" stopIfTrue="1">
      <formula>NOT(ISERROR(SEARCH("女",$B46)))</formula>
    </cfRule>
  </conditionalFormatting>
  <conditionalFormatting sqref="F50">
    <cfRule type="expression" dxfId="483" priority="635" stopIfTrue="1">
      <formula>NOT(ISERROR(SEARCH("男",$B51)))</formula>
    </cfRule>
    <cfRule type="expression" dxfId="482" priority="636" stopIfTrue="1">
      <formula>NOT(ISERROR(SEARCH("女",$B51)))</formula>
    </cfRule>
  </conditionalFormatting>
  <conditionalFormatting sqref="F51">
    <cfRule type="expression" dxfId="481" priority="633" stopIfTrue="1">
      <formula>NOT(ISERROR(SEARCH("男",$B51)))</formula>
    </cfRule>
    <cfRule type="expression" dxfId="480" priority="634" stopIfTrue="1">
      <formula>NOT(ISERROR(SEARCH("女",$B51)))</formula>
    </cfRule>
  </conditionalFormatting>
  <conditionalFormatting sqref="F52">
    <cfRule type="expression" dxfId="479" priority="631" stopIfTrue="1">
      <formula>NOT(ISERROR(SEARCH("男",$B51)))</formula>
    </cfRule>
    <cfRule type="expression" dxfId="478" priority="632" stopIfTrue="1">
      <formula>NOT(ISERROR(SEARCH("女",$B51)))</formula>
    </cfRule>
  </conditionalFormatting>
  <conditionalFormatting sqref="F53">
    <cfRule type="expression" dxfId="477" priority="629" stopIfTrue="1">
      <formula>NOT(ISERROR(SEARCH("男",$B51)))</formula>
    </cfRule>
    <cfRule type="expression" dxfId="476" priority="630" stopIfTrue="1">
      <formula>NOT(ISERROR(SEARCH("女",$B51)))</formula>
    </cfRule>
  </conditionalFormatting>
  <conditionalFormatting sqref="F55">
    <cfRule type="expression" dxfId="475" priority="627" stopIfTrue="1">
      <formula>NOT(ISERROR(SEARCH("男",$B56)))</formula>
    </cfRule>
    <cfRule type="expression" dxfId="474" priority="628" stopIfTrue="1">
      <formula>NOT(ISERROR(SEARCH("女",$B56)))</formula>
    </cfRule>
  </conditionalFormatting>
  <conditionalFormatting sqref="F56">
    <cfRule type="expression" dxfId="473" priority="625" stopIfTrue="1">
      <formula>NOT(ISERROR(SEARCH("男",$B56)))</formula>
    </cfRule>
    <cfRule type="expression" dxfId="472" priority="626" stopIfTrue="1">
      <formula>NOT(ISERROR(SEARCH("女",$B56)))</formula>
    </cfRule>
  </conditionalFormatting>
  <conditionalFormatting sqref="F57">
    <cfRule type="expression" dxfId="471" priority="623" stopIfTrue="1">
      <formula>NOT(ISERROR(SEARCH("男",$B56)))</formula>
    </cfRule>
    <cfRule type="expression" dxfId="470" priority="624" stopIfTrue="1">
      <formula>NOT(ISERROR(SEARCH("女",$B56)))</formula>
    </cfRule>
  </conditionalFormatting>
  <conditionalFormatting sqref="F58">
    <cfRule type="expression" dxfId="469" priority="621" stopIfTrue="1">
      <formula>NOT(ISERROR(SEARCH("男",$B56)))</formula>
    </cfRule>
    <cfRule type="expression" dxfId="468" priority="622" stopIfTrue="1">
      <formula>NOT(ISERROR(SEARCH("女",$B56)))</formula>
    </cfRule>
  </conditionalFormatting>
  <conditionalFormatting sqref="F60">
    <cfRule type="expression" dxfId="467" priority="619" stopIfTrue="1">
      <formula>NOT(ISERROR(SEARCH("男",$B61)))</formula>
    </cfRule>
    <cfRule type="expression" dxfId="466" priority="620" stopIfTrue="1">
      <formula>NOT(ISERROR(SEARCH("女",$B61)))</formula>
    </cfRule>
  </conditionalFormatting>
  <conditionalFormatting sqref="F61">
    <cfRule type="expression" dxfId="465" priority="617" stopIfTrue="1">
      <formula>NOT(ISERROR(SEARCH("男",$B61)))</formula>
    </cfRule>
    <cfRule type="expression" dxfId="464" priority="618" stopIfTrue="1">
      <formula>NOT(ISERROR(SEARCH("女",$B61)))</formula>
    </cfRule>
  </conditionalFormatting>
  <conditionalFormatting sqref="F62">
    <cfRule type="expression" dxfId="463" priority="615" stopIfTrue="1">
      <formula>NOT(ISERROR(SEARCH("男",$B61)))</formula>
    </cfRule>
    <cfRule type="expression" dxfId="462" priority="616" stopIfTrue="1">
      <formula>NOT(ISERROR(SEARCH("女",$B61)))</formula>
    </cfRule>
  </conditionalFormatting>
  <conditionalFormatting sqref="F63">
    <cfRule type="expression" dxfId="461" priority="613" stopIfTrue="1">
      <formula>NOT(ISERROR(SEARCH("男",$B61)))</formula>
    </cfRule>
    <cfRule type="expression" dxfId="460" priority="614" stopIfTrue="1">
      <formula>NOT(ISERROR(SEARCH("女",$B61)))</formula>
    </cfRule>
  </conditionalFormatting>
  <conditionalFormatting sqref="F65">
    <cfRule type="expression" dxfId="459" priority="611" stopIfTrue="1">
      <formula>NOT(ISERROR(SEARCH("男",$B66)))</formula>
    </cfRule>
    <cfRule type="expression" dxfId="458" priority="612" stopIfTrue="1">
      <formula>NOT(ISERROR(SEARCH("女",$B66)))</formula>
    </cfRule>
  </conditionalFormatting>
  <conditionalFormatting sqref="F66">
    <cfRule type="expression" dxfId="457" priority="609" stopIfTrue="1">
      <formula>NOT(ISERROR(SEARCH("男",$B66)))</formula>
    </cfRule>
    <cfRule type="expression" dxfId="456" priority="610" stopIfTrue="1">
      <formula>NOT(ISERROR(SEARCH("女",$B66)))</formula>
    </cfRule>
  </conditionalFormatting>
  <conditionalFormatting sqref="F67">
    <cfRule type="expression" dxfId="455" priority="607" stopIfTrue="1">
      <formula>NOT(ISERROR(SEARCH("男",$B66)))</formula>
    </cfRule>
    <cfRule type="expression" dxfId="454" priority="608" stopIfTrue="1">
      <formula>NOT(ISERROR(SEARCH("女",$B66)))</formula>
    </cfRule>
  </conditionalFormatting>
  <conditionalFormatting sqref="F68">
    <cfRule type="expression" dxfId="453" priority="605" stopIfTrue="1">
      <formula>NOT(ISERROR(SEARCH("男",$B66)))</formula>
    </cfRule>
    <cfRule type="expression" dxfId="452" priority="606" stopIfTrue="1">
      <formula>NOT(ISERROR(SEARCH("女",$B66)))</formula>
    </cfRule>
  </conditionalFormatting>
  <conditionalFormatting sqref="H15">
    <cfRule type="expression" dxfId="451" priority="124" stopIfTrue="1">
      <formula>$B$16="混合"</formula>
    </cfRule>
    <cfRule type="expression" dxfId="450" priority="603" stopIfTrue="1">
      <formula>NOT(ISERROR(SEARCH("男",$B16)))</formula>
    </cfRule>
    <cfRule type="expression" dxfId="449" priority="604" stopIfTrue="1">
      <formula>NOT(ISERROR(SEARCH("女",$B16)))</formula>
    </cfRule>
  </conditionalFormatting>
  <conditionalFormatting sqref="H16">
    <cfRule type="expression" dxfId="448" priority="122" stopIfTrue="1">
      <formula>$B$16="混合"</formula>
    </cfRule>
    <cfRule type="expression" dxfId="447" priority="601" stopIfTrue="1">
      <formula>NOT(ISERROR(SEARCH("男",$B16)))</formula>
    </cfRule>
    <cfRule type="expression" dxfId="446" priority="602" stopIfTrue="1">
      <formula>NOT(ISERROR(SEARCH("女",$B16)))</formula>
    </cfRule>
  </conditionalFormatting>
  <conditionalFormatting sqref="H17">
    <cfRule type="expression" dxfId="445" priority="112" stopIfTrue="1">
      <formula>$B$16="混合"</formula>
    </cfRule>
    <cfRule type="expression" dxfId="444" priority="599" stopIfTrue="1">
      <formula>NOT(ISERROR(SEARCH("男",$B16)))</formula>
    </cfRule>
    <cfRule type="expression" dxfId="443" priority="600" stopIfTrue="1">
      <formula>NOT(ISERROR(SEARCH("女",$B16)))</formula>
    </cfRule>
  </conditionalFormatting>
  <conditionalFormatting sqref="H18">
    <cfRule type="expression" dxfId="442" priority="110" stopIfTrue="1">
      <formula>$B$16="混合"</formula>
    </cfRule>
    <cfRule type="expression" dxfId="441" priority="597" stopIfTrue="1">
      <formula>NOT(ISERROR(SEARCH("男",$B16)))</formula>
    </cfRule>
    <cfRule type="expression" dxfId="440" priority="598" stopIfTrue="1">
      <formula>NOT(ISERROR(SEARCH("女",$B16)))</formula>
    </cfRule>
  </conditionalFormatting>
  <conditionalFormatting sqref="H20">
    <cfRule type="expression" dxfId="439" priority="100" stopIfTrue="1">
      <formula>$B$21="混合"</formula>
    </cfRule>
    <cfRule type="expression" dxfId="438" priority="485" stopIfTrue="1">
      <formula>NOT(ISERROR(SEARCH("男",$B21)))</formula>
    </cfRule>
    <cfRule type="expression" dxfId="437" priority="486" stopIfTrue="1">
      <formula>NOT(ISERROR(SEARCH("女",$B21)))</formula>
    </cfRule>
  </conditionalFormatting>
  <conditionalFormatting sqref="H21">
    <cfRule type="expression" dxfId="436" priority="98" stopIfTrue="1">
      <formula>$B$21="混合"</formula>
    </cfRule>
    <cfRule type="expression" dxfId="435" priority="483" stopIfTrue="1">
      <formula>NOT(ISERROR(SEARCH("男",$B21)))</formula>
    </cfRule>
    <cfRule type="expression" dxfId="434" priority="484" stopIfTrue="1">
      <formula>NOT(ISERROR(SEARCH("女",$B21)))</formula>
    </cfRule>
  </conditionalFormatting>
  <conditionalFormatting sqref="H22">
    <cfRule type="expression" dxfId="433" priority="88" stopIfTrue="1">
      <formula>$B$21="混合"</formula>
    </cfRule>
    <cfRule type="expression" dxfId="432" priority="481" stopIfTrue="1">
      <formula>NOT(ISERROR(SEARCH("男",$B21)))</formula>
    </cfRule>
    <cfRule type="expression" dxfId="431" priority="482" stopIfTrue="1">
      <formula>NOT(ISERROR(SEARCH("女",$B21)))</formula>
    </cfRule>
  </conditionalFormatting>
  <conditionalFormatting sqref="H23">
    <cfRule type="expression" dxfId="430" priority="86" stopIfTrue="1">
      <formula>$B$21="混合"</formula>
    </cfRule>
    <cfRule type="expression" dxfId="429" priority="479" stopIfTrue="1">
      <formula>NOT(ISERROR(SEARCH("男",$B21)))</formula>
    </cfRule>
    <cfRule type="expression" dxfId="428" priority="480" stopIfTrue="1">
      <formula>NOT(ISERROR(SEARCH("女",$B21)))</formula>
    </cfRule>
  </conditionalFormatting>
  <conditionalFormatting sqref="H40">
    <cfRule type="expression" dxfId="427" priority="563" stopIfTrue="1">
      <formula>NOT(ISERROR(SEARCH("男",$B41)))</formula>
    </cfRule>
    <cfRule type="expression" dxfId="426" priority="564" stopIfTrue="1">
      <formula>NOT(ISERROR(SEARCH("女",$B41)))</formula>
    </cfRule>
  </conditionalFormatting>
  <conditionalFormatting sqref="H41">
    <cfRule type="expression" dxfId="425" priority="561" stopIfTrue="1">
      <formula>NOT(ISERROR(SEARCH("男",$B41)))</formula>
    </cfRule>
    <cfRule type="expression" dxfId="424" priority="562" stopIfTrue="1">
      <formula>NOT(ISERROR(SEARCH("女",$B41)))</formula>
    </cfRule>
  </conditionalFormatting>
  <conditionalFormatting sqref="H42">
    <cfRule type="expression" dxfId="423" priority="559" stopIfTrue="1">
      <formula>NOT(ISERROR(SEARCH("男",$B41)))</formula>
    </cfRule>
    <cfRule type="expression" dxfId="422" priority="560" stopIfTrue="1">
      <formula>NOT(ISERROR(SEARCH("女",$B41)))</formula>
    </cfRule>
  </conditionalFormatting>
  <conditionalFormatting sqref="H43">
    <cfRule type="expression" dxfId="421" priority="557" stopIfTrue="1">
      <formula>NOT(ISERROR(SEARCH("男",$B41)))</formula>
    </cfRule>
    <cfRule type="expression" dxfId="420" priority="558" stopIfTrue="1">
      <formula>NOT(ISERROR(SEARCH("女",$B41)))</formula>
    </cfRule>
  </conditionalFormatting>
  <conditionalFormatting sqref="H45">
    <cfRule type="expression" dxfId="419" priority="555" stopIfTrue="1">
      <formula>NOT(ISERROR(SEARCH("男",$B46)))</formula>
    </cfRule>
    <cfRule type="expression" dxfId="418" priority="556" stopIfTrue="1">
      <formula>NOT(ISERROR(SEARCH("女",$B46)))</formula>
    </cfRule>
  </conditionalFormatting>
  <conditionalFormatting sqref="H46">
    <cfRule type="expression" dxfId="417" priority="553" stopIfTrue="1">
      <formula>NOT(ISERROR(SEARCH("男",$B46)))</formula>
    </cfRule>
    <cfRule type="expression" dxfId="416" priority="554" stopIfTrue="1">
      <formula>NOT(ISERROR(SEARCH("女",$B46)))</formula>
    </cfRule>
  </conditionalFormatting>
  <conditionalFormatting sqref="H47">
    <cfRule type="expression" dxfId="415" priority="551" stopIfTrue="1">
      <formula>NOT(ISERROR(SEARCH("男",$B46)))</formula>
    </cfRule>
    <cfRule type="expression" dxfId="414" priority="552" stopIfTrue="1">
      <formula>NOT(ISERROR(SEARCH("女",$B46)))</formula>
    </cfRule>
  </conditionalFormatting>
  <conditionalFormatting sqref="H48">
    <cfRule type="expression" dxfId="413" priority="549" stopIfTrue="1">
      <formula>NOT(ISERROR(SEARCH("男",$B46)))</formula>
    </cfRule>
    <cfRule type="expression" dxfId="412" priority="550" stopIfTrue="1">
      <formula>NOT(ISERROR(SEARCH("女",$B46)))</formula>
    </cfRule>
  </conditionalFormatting>
  <conditionalFormatting sqref="H50">
    <cfRule type="expression" dxfId="411" priority="547" stopIfTrue="1">
      <formula>NOT(ISERROR(SEARCH("男",$B51)))</formula>
    </cfRule>
    <cfRule type="expression" dxfId="410" priority="548" stopIfTrue="1">
      <formula>NOT(ISERROR(SEARCH("女",$B51)))</formula>
    </cfRule>
  </conditionalFormatting>
  <conditionalFormatting sqref="H51">
    <cfRule type="expression" dxfId="409" priority="545" stopIfTrue="1">
      <formula>NOT(ISERROR(SEARCH("男",$B51)))</formula>
    </cfRule>
    <cfRule type="expression" dxfId="408" priority="546" stopIfTrue="1">
      <formula>NOT(ISERROR(SEARCH("女",$B51)))</formula>
    </cfRule>
  </conditionalFormatting>
  <conditionalFormatting sqref="H52">
    <cfRule type="expression" dxfId="407" priority="543" stopIfTrue="1">
      <formula>NOT(ISERROR(SEARCH("男",$B51)))</formula>
    </cfRule>
    <cfRule type="expression" dxfId="406" priority="544" stopIfTrue="1">
      <formula>NOT(ISERROR(SEARCH("女",$B51)))</formula>
    </cfRule>
  </conditionalFormatting>
  <conditionalFormatting sqref="H53">
    <cfRule type="expression" dxfId="405" priority="541" stopIfTrue="1">
      <formula>NOT(ISERROR(SEARCH("男",$B51)))</formula>
    </cfRule>
    <cfRule type="expression" dxfId="404" priority="542" stopIfTrue="1">
      <formula>NOT(ISERROR(SEARCH("女",$B51)))</formula>
    </cfRule>
  </conditionalFormatting>
  <conditionalFormatting sqref="H55">
    <cfRule type="expression" dxfId="403" priority="539" stopIfTrue="1">
      <formula>NOT(ISERROR(SEARCH("男",$B56)))</formula>
    </cfRule>
    <cfRule type="expression" dxfId="402" priority="540" stopIfTrue="1">
      <formula>NOT(ISERROR(SEARCH("女",$B56)))</formula>
    </cfRule>
  </conditionalFormatting>
  <conditionalFormatting sqref="H56">
    <cfRule type="expression" dxfId="401" priority="537" stopIfTrue="1">
      <formula>NOT(ISERROR(SEARCH("男",$B56)))</formula>
    </cfRule>
    <cfRule type="expression" dxfId="400" priority="538" stopIfTrue="1">
      <formula>NOT(ISERROR(SEARCH("女",$B56)))</formula>
    </cfRule>
  </conditionalFormatting>
  <conditionalFormatting sqref="H57">
    <cfRule type="expression" dxfId="399" priority="535" stopIfTrue="1">
      <formula>NOT(ISERROR(SEARCH("男",$B56)))</formula>
    </cfRule>
    <cfRule type="expression" dxfId="398" priority="536" stopIfTrue="1">
      <formula>NOT(ISERROR(SEARCH("女",$B56)))</formula>
    </cfRule>
  </conditionalFormatting>
  <conditionalFormatting sqref="H58">
    <cfRule type="expression" dxfId="397" priority="533" stopIfTrue="1">
      <formula>NOT(ISERROR(SEARCH("男",$B56)))</formula>
    </cfRule>
    <cfRule type="expression" dxfId="396" priority="534" stopIfTrue="1">
      <formula>NOT(ISERROR(SEARCH("女",$B56)))</formula>
    </cfRule>
  </conditionalFormatting>
  <conditionalFormatting sqref="H60">
    <cfRule type="expression" dxfId="395" priority="531" stopIfTrue="1">
      <formula>NOT(ISERROR(SEARCH("男",$B61)))</formula>
    </cfRule>
    <cfRule type="expression" dxfId="394" priority="532" stopIfTrue="1">
      <formula>NOT(ISERROR(SEARCH("女",$B61)))</formula>
    </cfRule>
  </conditionalFormatting>
  <conditionalFormatting sqref="H61">
    <cfRule type="expression" dxfId="393" priority="529" stopIfTrue="1">
      <formula>NOT(ISERROR(SEARCH("男",$B61)))</formula>
    </cfRule>
    <cfRule type="expression" dxfId="392" priority="530" stopIfTrue="1">
      <formula>NOT(ISERROR(SEARCH("女",$B61)))</formula>
    </cfRule>
  </conditionalFormatting>
  <conditionalFormatting sqref="H62">
    <cfRule type="expression" dxfId="391" priority="527" stopIfTrue="1">
      <formula>NOT(ISERROR(SEARCH("男",$B61)))</formula>
    </cfRule>
    <cfRule type="expression" dxfId="390" priority="528" stopIfTrue="1">
      <formula>NOT(ISERROR(SEARCH("女",$B61)))</formula>
    </cfRule>
  </conditionalFormatting>
  <conditionalFormatting sqref="H63">
    <cfRule type="expression" dxfId="389" priority="525" stopIfTrue="1">
      <formula>NOT(ISERROR(SEARCH("男",$B61)))</formula>
    </cfRule>
    <cfRule type="expression" dxfId="388" priority="526" stopIfTrue="1">
      <formula>NOT(ISERROR(SEARCH("女",$B61)))</formula>
    </cfRule>
  </conditionalFormatting>
  <conditionalFormatting sqref="H65">
    <cfRule type="expression" dxfId="387" priority="523" stopIfTrue="1">
      <formula>NOT(ISERROR(SEARCH("男",$B66)))</formula>
    </cfRule>
    <cfRule type="expression" dxfId="386" priority="524" stopIfTrue="1">
      <formula>NOT(ISERROR(SEARCH("女",$B66)))</formula>
    </cfRule>
  </conditionalFormatting>
  <conditionalFormatting sqref="H66">
    <cfRule type="expression" dxfId="385" priority="521" stopIfTrue="1">
      <formula>NOT(ISERROR(SEARCH("男",$B66)))</formula>
    </cfRule>
    <cfRule type="expression" dxfId="384" priority="522" stopIfTrue="1">
      <formula>NOT(ISERROR(SEARCH("女",$B66)))</formula>
    </cfRule>
  </conditionalFormatting>
  <conditionalFormatting sqref="H67">
    <cfRule type="expression" dxfId="383" priority="519" stopIfTrue="1">
      <formula>NOT(ISERROR(SEARCH("男",$B66)))</formula>
    </cfRule>
    <cfRule type="expression" dxfId="382" priority="520" stopIfTrue="1">
      <formula>NOT(ISERROR(SEARCH("女",$B66)))</formula>
    </cfRule>
  </conditionalFormatting>
  <conditionalFormatting sqref="H68">
    <cfRule type="expression" dxfId="381" priority="517" stopIfTrue="1">
      <formula>NOT(ISERROR(SEARCH("男",$B66)))</formula>
    </cfRule>
    <cfRule type="expression" dxfId="380" priority="518" stopIfTrue="1">
      <formula>NOT(ISERROR(SEARCH("女",$B66)))</formula>
    </cfRule>
  </conditionalFormatting>
  <conditionalFormatting sqref="D20">
    <cfRule type="expression" dxfId="379" priority="108" stopIfTrue="1">
      <formula>$B$21="混合"</formula>
    </cfRule>
    <cfRule type="expression" dxfId="378" priority="515" stopIfTrue="1">
      <formula>NOT(ISERROR(SEARCH("男",$B21)))</formula>
    </cfRule>
    <cfRule type="expression" dxfId="377" priority="516" stopIfTrue="1">
      <formula>NOT(ISERROR(SEARCH("女",$B21)))</formula>
    </cfRule>
  </conditionalFormatting>
  <conditionalFormatting sqref="D21">
    <cfRule type="expression" dxfId="376" priority="104" stopIfTrue="1">
      <formula>$B$21="混合"</formula>
    </cfRule>
    <cfRule type="expression" dxfId="375" priority="513" stopIfTrue="1">
      <formula>NOT(ISERROR(SEARCH("男",$B21)))</formula>
    </cfRule>
    <cfRule type="expression" dxfId="374" priority="514" stopIfTrue="1">
      <formula>NOT(ISERROR(SEARCH("女",$B21)))</formula>
    </cfRule>
  </conditionalFormatting>
  <conditionalFormatting sqref="D22">
    <cfRule type="expression" dxfId="373" priority="96" stopIfTrue="1">
      <formula>$B$21="混合"</formula>
    </cfRule>
    <cfRule type="expression" dxfId="372" priority="511" stopIfTrue="1">
      <formula>NOT(ISERROR(SEARCH("男",$B21)))</formula>
    </cfRule>
    <cfRule type="expression" dxfId="371" priority="512" stopIfTrue="1">
      <formula>NOT(ISERROR(SEARCH("女",$B21)))</formula>
    </cfRule>
  </conditionalFormatting>
  <conditionalFormatting sqref="D23">
    <cfRule type="expression" dxfId="370" priority="94" stopIfTrue="1">
      <formula>$B$21="混合"</formula>
    </cfRule>
    <cfRule type="expression" dxfId="369" priority="509" stopIfTrue="1">
      <formula>NOT(ISERROR(SEARCH("男",$B21)))</formula>
    </cfRule>
    <cfRule type="expression" dxfId="368" priority="510" stopIfTrue="1">
      <formula>NOT(ISERROR(SEARCH("女",$B21)))</formula>
    </cfRule>
  </conditionalFormatting>
  <conditionalFormatting sqref="E20 G20 I20">
    <cfRule type="expression" dxfId="367" priority="507" stopIfTrue="1">
      <formula>NOT(ISERROR(SEARCH("男",$B21)))</formula>
    </cfRule>
    <cfRule type="expression" dxfId="366" priority="508" stopIfTrue="1">
      <formula>NOT(ISERROR(SEARCH("女",$B21)))</formula>
    </cfRule>
  </conditionalFormatting>
  <conditionalFormatting sqref="E21 G21 I21">
    <cfRule type="expression" dxfId="365" priority="505" stopIfTrue="1">
      <formula>NOT(ISERROR(SEARCH("男",$B21)))</formula>
    </cfRule>
    <cfRule type="expression" dxfId="364" priority="506" stopIfTrue="1">
      <formula>NOT(ISERROR(SEARCH("女",$B21)))</formula>
    </cfRule>
  </conditionalFormatting>
  <conditionalFormatting sqref="E22 G22 I22">
    <cfRule type="expression" dxfId="363" priority="503" stopIfTrue="1">
      <formula>NOT(ISERROR(SEARCH("男",$B21)))</formula>
    </cfRule>
    <cfRule type="expression" dxfId="362" priority="504" stopIfTrue="1">
      <formula>NOT(ISERROR(SEARCH("女",$B21)))</formula>
    </cfRule>
  </conditionalFormatting>
  <conditionalFormatting sqref="E23 G23 I23">
    <cfRule type="expression" dxfId="361" priority="501" stopIfTrue="1">
      <formula>NOT(ISERROR(SEARCH("男",$B21)))</formula>
    </cfRule>
    <cfRule type="expression" dxfId="360" priority="502" stopIfTrue="1">
      <formula>NOT(ISERROR(SEARCH("女",$B21)))</formula>
    </cfRule>
  </conditionalFormatting>
  <conditionalFormatting sqref="E21">
    <cfRule type="expression" dxfId="359" priority="103" stopIfTrue="1">
      <formula>$B$21="混合"</formula>
    </cfRule>
    <cfRule type="expression" dxfId="358" priority="500" stopIfTrue="1">
      <formula>AND(E21="",E20&gt;0)</formula>
    </cfRule>
  </conditionalFormatting>
  <conditionalFormatting sqref="G21">
    <cfRule type="expression" dxfId="357" priority="101" stopIfTrue="1">
      <formula>$B$21="混合"</formula>
    </cfRule>
    <cfRule type="expression" dxfId="356" priority="499" stopIfTrue="1">
      <formula>AND(G20&gt;0,G21="")</formula>
    </cfRule>
  </conditionalFormatting>
  <conditionalFormatting sqref="I21">
    <cfRule type="expression" dxfId="355" priority="97" stopIfTrue="1">
      <formula>$B$21="混合"</formula>
    </cfRule>
    <cfRule type="expression" dxfId="354" priority="498" stopIfTrue="1">
      <formula>AND(I20&gt;0,I21="")</formula>
    </cfRule>
  </conditionalFormatting>
  <conditionalFormatting sqref="E23">
    <cfRule type="expression" dxfId="353" priority="93" stopIfTrue="1">
      <formula>$B$21="混合"</formula>
    </cfRule>
    <cfRule type="expression" dxfId="352" priority="497" stopIfTrue="1">
      <formula>AND(E22&gt;0,E23="")</formula>
    </cfRule>
  </conditionalFormatting>
  <conditionalFormatting sqref="G23">
    <cfRule type="expression" dxfId="351" priority="89" stopIfTrue="1">
      <formula>$B$21="混合"</formula>
    </cfRule>
    <cfRule type="expression" dxfId="350" priority="496" stopIfTrue="1">
      <formula>AND(G22&gt;0,G23="")</formula>
    </cfRule>
  </conditionalFormatting>
  <conditionalFormatting sqref="I23">
    <cfRule type="expression" dxfId="349" priority="85" stopIfTrue="1">
      <formula>$B$21="混合"</formula>
    </cfRule>
    <cfRule type="expression" dxfId="348" priority="495" stopIfTrue="1">
      <formula>AND(I22&gt;0,I23="")</formula>
    </cfRule>
  </conditionalFormatting>
  <conditionalFormatting sqref="F20">
    <cfRule type="expression" dxfId="347" priority="106" stopIfTrue="1">
      <formula>$B$21="混合"</formula>
    </cfRule>
    <cfRule type="expression" dxfId="346" priority="493" stopIfTrue="1">
      <formula>NOT(ISERROR(SEARCH("男",$B21)))</formula>
    </cfRule>
    <cfRule type="expression" dxfId="345" priority="494" stopIfTrue="1">
      <formula>NOT(ISERROR(SEARCH("女",$B21)))</formula>
    </cfRule>
  </conditionalFormatting>
  <conditionalFormatting sqref="F21">
    <cfRule type="expression" dxfId="344" priority="102" stopIfTrue="1">
      <formula>$B$21="混合"</formula>
    </cfRule>
    <cfRule type="expression" dxfId="343" priority="491" stopIfTrue="1">
      <formula>NOT(ISERROR(SEARCH("男",$B21)))</formula>
    </cfRule>
    <cfRule type="expression" dxfId="342" priority="492" stopIfTrue="1">
      <formula>NOT(ISERROR(SEARCH("女",$B21)))</formula>
    </cfRule>
  </conditionalFormatting>
  <conditionalFormatting sqref="F22">
    <cfRule type="expression" dxfId="341" priority="92" stopIfTrue="1">
      <formula>$B$21="混合"</formula>
    </cfRule>
    <cfRule type="expression" dxfId="340" priority="489" stopIfTrue="1">
      <formula>NOT(ISERROR(SEARCH("男",$B21)))</formula>
    </cfRule>
    <cfRule type="expression" dxfId="339" priority="490" stopIfTrue="1">
      <formula>NOT(ISERROR(SEARCH("女",$B21)))</formula>
    </cfRule>
  </conditionalFormatting>
  <conditionalFormatting sqref="F23">
    <cfRule type="expression" dxfId="338" priority="90" stopIfTrue="1">
      <formula>$B$21="混合"</formula>
    </cfRule>
    <cfRule type="expression" dxfId="337" priority="487" stopIfTrue="1">
      <formula>NOT(ISERROR(SEARCH("男",$B21)))</formula>
    </cfRule>
    <cfRule type="expression" dxfId="336" priority="488" stopIfTrue="1">
      <formula>NOT(ISERROR(SEARCH("女",$B21)))</formula>
    </cfRule>
  </conditionalFormatting>
  <conditionalFormatting sqref="D25">
    <cfRule type="expression" dxfId="335" priority="84" stopIfTrue="1">
      <formula>$B$26="混合"</formula>
    </cfRule>
    <cfRule type="expression" dxfId="334" priority="477" stopIfTrue="1">
      <formula>NOT(ISERROR(SEARCH("男",$B26)))</formula>
    </cfRule>
    <cfRule type="expression" dxfId="333" priority="478" stopIfTrue="1">
      <formula>NOT(ISERROR(SEARCH("女",$B26)))</formula>
    </cfRule>
  </conditionalFormatting>
  <conditionalFormatting sqref="D26">
    <cfRule type="expression" dxfId="332" priority="82" stopIfTrue="1">
      <formula>$B$26="混合"</formula>
    </cfRule>
    <cfRule type="expression" dxfId="331" priority="475" stopIfTrue="1">
      <formula>NOT(ISERROR(SEARCH("男",$B26)))</formula>
    </cfRule>
    <cfRule type="expression" dxfId="330" priority="476" stopIfTrue="1">
      <formula>NOT(ISERROR(SEARCH("女",$B26)))</formula>
    </cfRule>
  </conditionalFormatting>
  <conditionalFormatting sqref="D27">
    <cfRule type="expression" dxfId="329" priority="72" stopIfTrue="1">
      <formula>$B$26="混合"</formula>
    </cfRule>
    <cfRule type="expression" dxfId="328" priority="473" stopIfTrue="1">
      <formula>NOT(ISERROR(SEARCH("男",$B26)))</formula>
    </cfRule>
    <cfRule type="expression" dxfId="327" priority="474" stopIfTrue="1">
      <formula>NOT(ISERROR(SEARCH("女",$B26)))</formula>
    </cfRule>
  </conditionalFormatting>
  <conditionalFormatting sqref="D28">
    <cfRule type="expression" dxfId="326" priority="70" stopIfTrue="1">
      <formula>$B$26="混合"</formula>
    </cfRule>
    <cfRule type="expression" dxfId="325" priority="471" stopIfTrue="1">
      <formula>NOT(ISERROR(SEARCH("男",$B26)))</formula>
    </cfRule>
    <cfRule type="expression" dxfId="324" priority="472" stopIfTrue="1">
      <formula>NOT(ISERROR(SEARCH("女",$B26)))</formula>
    </cfRule>
  </conditionalFormatting>
  <conditionalFormatting sqref="E25 G25 I25">
    <cfRule type="expression" dxfId="323" priority="469" stopIfTrue="1">
      <formula>NOT(ISERROR(SEARCH("男",$B26)))</formula>
    </cfRule>
    <cfRule type="expression" dxfId="322" priority="470" stopIfTrue="1">
      <formula>NOT(ISERROR(SEARCH("女",$B26)))</formula>
    </cfRule>
  </conditionalFormatting>
  <conditionalFormatting sqref="E26 G26 I26">
    <cfRule type="expression" dxfId="321" priority="467" stopIfTrue="1">
      <formula>NOT(ISERROR(SEARCH("男",$B26)))</formula>
    </cfRule>
    <cfRule type="expression" dxfId="320" priority="468" stopIfTrue="1">
      <formula>NOT(ISERROR(SEARCH("女",$B26)))</formula>
    </cfRule>
  </conditionalFormatting>
  <conditionalFormatting sqref="E27 G27 I27">
    <cfRule type="expression" dxfId="319" priority="465" stopIfTrue="1">
      <formula>NOT(ISERROR(SEARCH("男",$B26)))</formula>
    </cfRule>
    <cfRule type="expression" dxfId="318" priority="466" stopIfTrue="1">
      <formula>NOT(ISERROR(SEARCH("女",$B26)))</formula>
    </cfRule>
  </conditionalFormatting>
  <conditionalFormatting sqref="E28 G28 I28">
    <cfRule type="expression" dxfId="317" priority="463" stopIfTrue="1">
      <formula>NOT(ISERROR(SEARCH("男",$B26)))</formula>
    </cfRule>
    <cfRule type="expression" dxfId="316" priority="464" stopIfTrue="1">
      <formula>NOT(ISERROR(SEARCH("女",$B26)))</formula>
    </cfRule>
  </conditionalFormatting>
  <conditionalFormatting sqref="E26">
    <cfRule type="expression" dxfId="315" priority="81" stopIfTrue="1">
      <formula>$B$26="混合"</formula>
    </cfRule>
    <cfRule type="expression" dxfId="314" priority="462" stopIfTrue="1">
      <formula>AND(E26="",E25&gt;0)</formula>
    </cfRule>
  </conditionalFormatting>
  <conditionalFormatting sqref="G26">
    <cfRule type="expression" dxfId="313" priority="77" stopIfTrue="1">
      <formula>$B$26="混合"</formula>
    </cfRule>
    <cfRule type="expression" dxfId="312" priority="461" stopIfTrue="1">
      <formula>AND(G25&gt;0,G26="")</formula>
    </cfRule>
  </conditionalFormatting>
  <conditionalFormatting sqref="I26">
    <cfRule type="expression" dxfId="311" priority="73" stopIfTrue="1">
      <formula>$B$26="混合"</formula>
    </cfRule>
    <cfRule type="expression" dxfId="310" priority="460" stopIfTrue="1">
      <formula>AND(I25&gt;0,I26="")</formula>
    </cfRule>
  </conditionalFormatting>
  <conditionalFormatting sqref="E28">
    <cfRule type="expression" dxfId="309" priority="69" stopIfTrue="1">
      <formula>$B$26="混合"</formula>
    </cfRule>
    <cfRule type="expression" dxfId="308" priority="459" stopIfTrue="1">
      <formula>AND(E27&gt;0,E28="")</formula>
    </cfRule>
  </conditionalFormatting>
  <conditionalFormatting sqref="G28">
    <cfRule type="expression" dxfId="307" priority="65" stopIfTrue="1">
      <formula>$B$26="混合"</formula>
    </cfRule>
    <cfRule type="expression" dxfId="306" priority="458" stopIfTrue="1">
      <formula>AND(G27&gt;0,G28="")</formula>
    </cfRule>
  </conditionalFormatting>
  <conditionalFormatting sqref="I28">
    <cfRule type="expression" dxfId="305" priority="61" stopIfTrue="1">
      <formula>$B$26="混合"</formula>
    </cfRule>
    <cfRule type="expression" dxfId="304" priority="457" stopIfTrue="1">
      <formula>AND(I27&gt;0,I28="")</formula>
    </cfRule>
  </conditionalFormatting>
  <conditionalFormatting sqref="F25">
    <cfRule type="expression" dxfId="303" priority="80" stopIfTrue="1">
      <formula>$B$26="混合"</formula>
    </cfRule>
    <cfRule type="expression" dxfId="302" priority="455" stopIfTrue="1">
      <formula>NOT(ISERROR(SEARCH("男",$B26)))</formula>
    </cfRule>
    <cfRule type="expression" dxfId="301" priority="456" stopIfTrue="1">
      <formula>NOT(ISERROR(SEARCH("女",$B26)))</formula>
    </cfRule>
  </conditionalFormatting>
  <conditionalFormatting sqref="F26">
    <cfRule type="expression" dxfId="300" priority="78" stopIfTrue="1">
      <formula>$B$26="混合"</formula>
    </cfRule>
    <cfRule type="expression" dxfId="299" priority="453" stopIfTrue="1">
      <formula>NOT(ISERROR(SEARCH("男",$B26)))</formula>
    </cfRule>
    <cfRule type="expression" dxfId="298" priority="454" stopIfTrue="1">
      <formula>NOT(ISERROR(SEARCH("女",$B26)))</formula>
    </cfRule>
  </conditionalFormatting>
  <conditionalFormatting sqref="F27">
    <cfRule type="expression" dxfId="297" priority="68" stopIfTrue="1">
      <formula>$B$26="混合"</formula>
    </cfRule>
    <cfRule type="expression" dxfId="296" priority="451" stopIfTrue="1">
      <formula>NOT(ISERROR(SEARCH("男",$B26)))</formula>
    </cfRule>
    <cfRule type="expression" dxfId="295" priority="452" stopIfTrue="1">
      <formula>NOT(ISERROR(SEARCH("女",$B26)))</formula>
    </cfRule>
  </conditionalFormatting>
  <conditionalFormatting sqref="F28">
    <cfRule type="expression" dxfId="294" priority="66" stopIfTrue="1">
      <formula>$B$26="混合"</formula>
    </cfRule>
    <cfRule type="expression" dxfId="293" priority="449" stopIfTrue="1">
      <formula>NOT(ISERROR(SEARCH("男",$B26)))</formula>
    </cfRule>
    <cfRule type="expression" dxfId="292" priority="450" stopIfTrue="1">
      <formula>NOT(ISERROR(SEARCH("女",$B26)))</formula>
    </cfRule>
  </conditionalFormatting>
  <conditionalFormatting sqref="H25">
    <cfRule type="expression" dxfId="291" priority="76" stopIfTrue="1">
      <formula>$B$26="混合"</formula>
    </cfRule>
    <cfRule type="expression" dxfId="290" priority="447" stopIfTrue="1">
      <formula>NOT(ISERROR(SEARCH("男",$B26)))</formula>
    </cfRule>
    <cfRule type="expression" dxfId="289" priority="448" stopIfTrue="1">
      <formula>NOT(ISERROR(SEARCH("女",$B26)))</formula>
    </cfRule>
  </conditionalFormatting>
  <conditionalFormatting sqref="H26">
    <cfRule type="expression" dxfId="288" priority="74" stopIfTrue="1">
      <formula>$B$26="混合"</formula>
    </cfRule>
    <cfRule type="expression" dxfId="287" priority="445" stopIfTrue="1">
      <formula>NOT(ISERROR(SEARCH("男",$B26)))</formula>
    </cfRule>
    <cfRule type="expression" dxfId="286" priority="446" stopIfTrue="1">
      <formula>NOT(ISERROR(SEARCH("女",$B26)))</formula>
    </cfRule>
  </conditionalFormatting>
  <conditionalFormatting sqref="H27">
    <cfRule type="expression" dxfId="285" priority="64" stopIfTrue="1">
      <formula>$B$26="混合"</formula>
    </cfRule>
    <cfRule type="expression" dxfId="284" priority="443" stopIfTrue="1">
      <formula>NOT(ISERROR(SEARCH("男",$B26)))</formula>
    </cfRule>
    <cfRule type="expression" dxfId="283" priority="444" stopIfTrue="1">
      <formula>NOT(ISERROR(SEARCH("女",$B26)))</formula>
    </cfRule>
  </conditionalFormatting>
  <conditionalFormatting sqref="H28">
    <cfRule type="expression" dxfId="282" priority="62" stopIfTrue="1">
      <formula>$B$26="混合"</formula>
    </cfRule>
    <cfRule type="expression" dxfId="281" priority="441" stopIfTrue="1">
      <formula>NOT(ISERROR(SEARCH("男",$B26)))</formula>
    </cfRule>
    <cfRule type="expression" dxfId="280" priority="442" stopIfTrue="1">
      <formula>NOT(ISERROR(SEARCH("女",$B26)))</formula>
    </cfRule>
  </conditionalFormatting>
  <conditionalFormatting sqref="D30">
    <cfRule type="expression" dxfId="279" priority="316" stopIfTrue="1">
      <formula>$B$31="混合"</formula>
    </cfRule>
    <cfRule type="expression" dxfId="278" priority="439" stopIfTrue="1">
      <formula>NOT(ISERROR(SEARCH("男",$B31)))</formula>
    </cfRule>
    <cfRule type="expression" dxfId="277" priority="440" stopIfTrue="1">
      <formula>NOT(ISERROR(SEARCH("女",$B31)))</formula>
    </cfRule>
  </conditionalFormatting>
  <conditionalFormatting sqref="D31">
    <cfRule type="expression" dxfId="276" priority="314" stopIfTrue="1">
      <formula>$B$31="混合"</formula>
    </cfRule>
    <cfRule type="expression" dxfId="275" priority="437" stopIfTrue="1">
      <formula>NOT(ISERROR(SEARCH("男",$B31)))</formula>
    </cfRule>
    <cfRule type="expression" dxfId="274" priority="438" stopIfTrue="1">
      <formula>NOT(ISERROR(SEARCH("女",$B31)))</formula>
    </cfRule>
  </conditionalFormatting>
  <conditionalFormatting sqref="D32">
    <cfRule type="expression" dxfId="273" priority="286" stopIfTrue="1">
      <formula>$B$31="混合"</formula>
    </cfRule>
    <cfRule type="expression" dxfId="272" priority="435" stopIfTrue="1">
      <formula>NOT(ISERROR(SEARCH("男",$B31)))</formula>
    </cfRule>
    <cfRule type="expression" dxfId="271" priority="436" stopIfTrue="1">
      <formula>NOT(ISERROR(SEARCH("女",$B31)))</formula>
    </cfRule>
  </conditionalFormatting>
  <conditionalFormatting sqref="D33">
    <cfRule type="expression" dxfId="270" priority="284" stopIfTrue="1">
      <formula>$B$31="混合"</formula>
    </cfRule>
    <cfRule type="expression" dxfId="269" priority="433" stopIfTrue="1">
      <formula>NOT(ISERROR(SEARCH("男",$B31)))</formula>
    </cfRule>
    <cfRule type="expression" dxfId="268" priority="434" stopIfTrue="1">
      <formula>NOT(ISERROR(SEARCH("女",$B31)))</formula>
    </cfRule>
  </conditionalFormatting>
  <conditionalFormatting sqref="E30">
    <cfRule type="expression" dxfId="267" priority="431" stopIfTrue="1">
      <formula>NOT(ISERROR(SEARCH("男",$B31)))</formula>
    </cfRule>
    <cfRule type="expression" dxfId="266" priority="432" stopIfTrue="1">
      <formula>NOT(ISERROR(SEARCH("女",$B31)))</formula>
    </cfRule>
  </conditionalFormatting>
  <conditionalFormatting sqref="E31">
    <cfRule type="expression" dxfId="265" priority="429" stopIfTrue="1">
      <formula>NOT(ISERROR(SEARCH("男",$B31)))</formula>
    </cfRule>
    <cfRule type="expression" dxfId="264" priority="430" stopIfTrue="1">
      <formula>NOT(ISERROR(SEARCH("女",$B31)))</formula>
    </cfRule>
  </conditionalFormatting>
  <conditionalFormatting sqref="E32">
    <cfRule type="expression" dxfId="263" priority="427" stopIfTrue="1">
      <formula>NOT(ISERROR(SEARCH("男",$B31)))</formula>
    </cfRule>
    <cfRule type="expression" dxfId="262" priority="428" stopIfTrue="1">
      <formula>NOT(ISERROR(SEARCH("女",$B31)))</formula>
    </cfRule>
  </conditionalFormatting>
  <conditionalFormatting sqref="E33">
    <cfRule type="expression" dxfId="261" priority="425" stopIfTrue="1">
      <formula>NOT(ISERROR(SEARCH("男",$B31)))</formula>
    </cfRule>
    <cfRule type="expression" dxfId="260" priority="426" stopIfTrue="1">
      <formula>NOT(ISERROR(SEARCH("女",$B31)))</formula>
    </cfRule>
  </conditionalFormatting>
  <conditionalFormatting sqref="E31">
    <cfRule type="expression" dxfId="259" priority="313" stopIfTrue="1">
      <formula>$B$31="混合"</formula>
    </cfRule>
    <cfRule type="expression" dxfId="258" priority="424" stopIfTrue="1">
      <formula>AND(E31="",E30&gt;0)</formula>
    </cfRule>
  </conditionalFormatting>
  <conditionalFormatting sqref="E33">
    <cfRule type="expression" dxfId="257" priority="283" stopIfTrue="1">
      <formula>$B$31="混合"</formula>
    </cfRule>
    <cfRule type="expression" dxfId="256" priority="421" stopIfTrue="1">
      <formula>AND(E32&gt;0,E33="")</formula>
    </cfRule>
  </conditionalFormatting>
  <conditionalFormatting sqref="B36">
    <cfRule type="expression" dxfId="255" priority="401" stopIfTrue="1">
      <formula>NOT(ISERROR(SEARCH("女",$B36)))</formula>
    </cfRule>
    <cfRule type="expression" dxfId="254" priority="402" stopIfTrue="1">
      <formula>NOT(ISERROR(SEARCH("男",$B36)))</formula>
    </cfRule>
  </conditionalFormatting>
  <conditionalFormatting sqref="C36">
    <cfRule type="expression" dxfId="253" priority="397" stopIfTrue="1">
      <formula>NOT(ISERROR(SEARCH("男",$B36)))</formula>
    </cfRule>
    <cfRule type="expression" dxfId="252" priority="398" stopIfTrue="1">
      <formula>NOT(ISERROR(SEARCH("女",$B36)))</formula>
    </cfRule>
  </conditionalFormatting>
  <conditionalFormatting sqref="C38">
    <cfRule type="expression" dxfId="251" priority="399" stopIfTrue="1">
      <formula>NOT(ISERROR(SEARCH("男",$B36)))</formula>
    </cfRule>
    <cfRule type="expression" dxfId="250" priority="400" stopIfTrue="1">
      <formula>NOT(ISERROR(SEARCH("女",$B36)))</formula>
    </cfRule>
  </conditionalFormatting>
  <conditionalFormatting sqref="B36">
    <cfRule type="expression" dxfId="249" priority="396" stopIfTrue="1">
      <formula>AND(B36="",E35&gt;0)</formula>
    </cfRule>
  </conditionalFormatting>
  <conditionalFormatting sqref="B38">
    <cfRule type="expression" dxfId="248" priority="393" stopIfTrue="1">
      <formula>AND(B31=B36,E30&gt;0,E35&gt;0,B38=0)</formula>
    </cfRule>
    <cfRule type="expression" dxfId="247" priority="394" stopIfTrue="1">
      <formula>NOT(ISERROR(SEARCH("女",$B36)))</formula>
    </cfRule>
    <cfRule type="expression" dxfId="246" priority="395" stopIfTrue="1">
      <formula>NOT(ISERROR(SEARCH("男",$B36)))</formula>
    </cfRule>
  </conditionalFormatting>
  <conditionalFormatting sqref="D35">
    <cfRule type="expression" dxfId="245" priority="256" stopIfTrue="1">
      <formula>$B$31="混合"</formula>
    </cfRule>
    <cfRule type="expression" dxfId="244" priority="353" stopIfTrue="1">
      <formula>NOT(ISERROR(SEARCH("男",$B36)))</formula>
    </cfRule>
    <cfRule type="expression" dxfId="243" priority="354" stopIfTrue="1">
      <formula>NOT(ISERROR(SEARCH("女",$B36)))</formula>
    </cfRule>
  </conditionalFormatting>
  <conditionalFormatting sqref="D37">
    <cfRule type="expression" dxfId="242" priority="222" stopIfTrue="1">
      <formula>$B$31="混合"</formula>
    </cfRule>
    <cfRule type="expression" dxfId="241" priority="349" stopIfTrue="1">
      <formula>NOT(ISERROR(SEARCH("男",$B36)))</formula>
    </cfRule>
    <cfRule type="expression" dxfId="240" priority="350" stopIfTrue="1">
      <formula>NOT(ISERROR(SEARCH("女",$B36)))</formula>
    </cfRule>
  </conditionalFormatting>
  <conditionalFormatting sqref="E36">
    <cfRule type="expression" dxfId="239" priority="343" stopIfTrue="1">
      <formula>NOT(ISERROR(SEARCH("男",$B36)))</formula>
    </cfRule>
    <cfRule type="expression" dxfId="238" priority="344" stopIfTrue="1">
      <formula>NOT(ISERROR(SEARCH("女",$B36)))</formula>
    </cfRule>
  </conditionalFormatting>
  <conditionalFormatting sqref="E36">
    <cfRule type="expression" dxfId="237" priority="249" stopIfTrue="1">
      <formula>$B$31="混合"</formula>
    </cfRule>
    <cfRule type="expression" dxfId="236" priority="338" stopIfTrue="1">
      <formula>AND(E36="",E35&gt;0)</formula>
    </cfRule>
  </conditionalFormatting>
  <conditionalFormatting sqref="E30">
    <cfRule type="expression" dxfId="235" priority="315" stopIfTrue="1">
      <formula>$B$31="混合"</formula>
    </cfRule>
  </conditionalFormatting>
  <conditionalFormatting sqref="F30">
    <cfRule type="expression" dxfId="234" priority="303" stopIfTrue="1">
      <formula>$B$31="混合"</formula>
    </cfRule>
    <cfRule type="expression" dxfId="233" priority="311" stopIfTrue="1">
      <formula>NOT(ISERROR(SEARCH("男",$B31)))</formula>
    </cfRule>
    <cfRule type="expression" dxfId="232" priority="312" stopIfTrue="1">
      <formula>NOT(ISERROR(SEARCH("女",$B31)))</formula>
    </cfRule>
  </conditionalFormatting>
  <conditionalFormatting sqref="F31">
    <cfRule type="expression" dxfId="231" priority="301" stopIfTrue="1">
      <formula>$B$31="混合"</formula>
    </cfRule>
    <cfRule type="expression" dxfId="230" priority="309" stopIfTrue="1">
      <formula>NOT(ISERROR(SEARCH("男",$B31)))</formula>
    </cfRule>
    <cfRule type="expression" dxfId="229" priority="310" stopIfTrue="1">
      <formula>NOT(ISERROR(SEARCH("女",$B31)))</formula>
    </cfRule>
  </conditionalFormatting>
  <conditionalFormatting sqref="G30">
    <cfRule type="expression" dxfId="228" priority="307" stopIfTrue="1">
      <formula>NOT(ISERROR(SEARCH("男",$B31)))</formula>
    </cfRule>
    <cfRule type="expression" dxfId="227" priority="308" stopIfTrue="1">
      <formula>NOT(ISERROR(SEARCH("女",$B31)))</formula>
    </cfRule>
  </conditionalFormatting>
  <conditionalFormatting sqref="G31">
    <cfRule type="expression" dxfId="226" priority="305" stopIfTrue="1">
      <formula>NOT(ISERROR(SEARCH("男",$B31)))</formula>
    </cfRule>
    <cfRule type="expression" dxfId="225" priority="306" stopIfTrue="1">
      <formula>NOT(ISERROR(SEARCH("女",$B31)))</formula>
    </cfRule>
  </conditionalFormatting>
  <conditionalFormatting sqref="G31">
    <cfRule type="expression" dxfId="224" priority="300" stopIfTrue="1">
      <formula>$B$31="混合"</formula>
    </cfRule>
    <cfRule type="expression" dxfId="223" priority="304" stopIfTrue="1">
      <formula>AND(G31="",G30&gt;0)</formula>
    </cfRule>
  </conditionalFormatting>
  <conditionalFormatting sqref="G30">
    <cfRule type="expression" dxfId="222" priority="302" stopIfTrue="1">
      <formula>$B$31="混合"</formula>
    </cfRule>
  </conditionalFormatting>
  <conditionalFormatting sqref="H30">
    <cfRule type="expression" dxfId="221" priority="290" stopIfTrue="1">
      <formula>$B$31="混合"</formula>
    </cfRule>
    <cfRule type="expression" dxfId="220" priority="298" stopIfTrue="1">
      <formula>NOT(ISERROR(SEARCH("男",$B31)))</formula>
    </cfRule>
    <cfRule type="expression" dxfId="219" priority="299" stopIfTrue="1">
      <formula>NOT(ISERROR(SEARCH("女",$B31)))</formula>
    </cfRule>
  </conditionalFormatting>
  <conditionalFormatting sqref="H31">
    <cfRule type="expression" dxfId="218" priority="288" stopIfTrue="1">
      <formula>$B$31="混合"</formula>
    </cfRule>
    <cfRule type="expression" dxfId="217" priority="296" stopIfTrue="1">
      <formula>NOT(ISERROR(SEARCH("男",$B31)))</formula>
    </cfRule>
    <cfRule type="expression" dxfId="216" priority="297" stopIfTrue="1">
      <formula>NOT(ISERROR(SEARCH("女",$B31)))</formula>
    </cfRule>
  </conditionalFormatting>
  <conditionalFormatting sqref="I30">
    <cfRule type="expression" dxfId="215" priority="294" stopIfTrue="1">
      <formula>NOT(ISERROR(SEARCH("男",$B31)))</formula>
    </cfRule>
    <cfRule type="expression" dxfId="214" priority="295" stopIfTrue="1">
      <formula>NOT(ISERROR(SEARCH("女",$B31)))</formula>
    </cfRule>
  </conditionalFormatting>
  <conditionalFormatting sqref="I31">
    <cfRule type="expression" dxfId="213" priority="292" stopIfTrue="1">
      <formula>NOT(ISERROR(SEARCH("男",$B31)))</formula>
    </cfRule>
    <cfRule type="expression" dxfId="212" priority="293" stopIfTrue="1">
      <formula>NOT(ISERROR(SEARCH("女",$B31)))</formula>
    </cfRule>
  </conditionalFormatting>
  <conditionalFormatting sqref="I31">
    <cfRule type="expression" dxfId="211" priority="287" stopIfTrue="1">
      <formula>$B$31="混合"</formula>
    </cfRule>
    <cfRule type="expression" dxfId="210" priority="291" stopIfTrue="1">
      <formula>AND(I31="",I30&gt;0)</formula>
    </cfRule>
  </conditionalFormatting>
  <conditionalFormatting sqref="I30">
    <cfRule type="expression" dxfId="209" priority="289" stopIfTrue="1">
      <formula>$B$31="混合"</formula>
    </cfRule>
  </conditionalFormatting>
  <conditionalFormatting sqref="E32">
    <cfRule type="expression" dxfId="208" priority="285" stopIfTrue="1">
      <formula>$B$31="混合"</formula>
    </cfRule>
  </conditionalFormatting>
  <conditionalFormatting sqref="F32">
    <cfRule type="expression" dxfId="207" priority="273" stopIfTrue="1">
      <formula>$B$31="混合"</formula>
    </cfRule>
    <cfRule type="expression" dxfId="206" priority="281" stopIfTrue="1">
      <formula>NOT(ISERROR(SEARCH("男",$B31)))</formula>
    </cfRule>
    <cfRule type="expression" dxfId="205" priority="282" stopIfTrue="1">
      <formula>NOT(ISERROR(SEARCH("女",$B31)))</formula>
    </cfRule>
  </conditionalFormatting>
  <conditionalFormatting sqref="F33">
    <cfRule type="expression" dxfId="204" priority="271" stopIfTrue="1">
      <formula>$B$31="混合"</formula>
    </cfRule>
    <cfRule type="expression" dxfId="203" priority="279" stopIfTrue="1">
      <formula>NOT(ISERROR(SEARCH("男",$B31)))</formula>
    </cfRule>
    <cfRule type="expression" dxfId="202" priority="280" stopIfTrue="1">
      <formula>NOT(ISERROR(SEARCH("女",$B31)))</formula>
    </cfRule>
  </conditionalFormatting>
  <conditionalFormatting sqref="G32">
    <cfRule type="expression" dxfId="201" priority="277" stopIfTrue="1">
      <formula>NOT(ISERROR(SEARCH("男",$B31)))</formula>
    </cfRule>
    <cfRule type="expression" dxfId="200" priority="278" stopIfTrue="1">
      <formula>NOT(ISERROR(SEARCH("女",$B31)))</formula>
    </cfRule>
  </conditionalFormatting>
  <conditionalFormatting sqref="G33">
    <cfRule type="expression" dxfId="199" priority="275" stopIfTrue="1">
      <formula>NOT(ISERROR(SEARCH("男",$B31)))</formula>
    </cfRule>
    <cfRule type="expression" dxfId="198" priority="276" stopIfTrue="1">
      <formula>NOT(ISERROR(SEARCH("女",$B31)))</formula>
    </cfRule>
  </conditionalFormatting>
  <conditionalFormatting sqref="G33">
    <cfRule type="expression" dxfId="197" priority="270" stopIfTrue="1">
      <formula>$B$31="混合"</formula>
    </cfRule>
    <cfRule type="expression" dxfId="196" priority="274" stopIfTrue="1">
      <formula>AND(G32&gt;0,G33="")</formula>
    </cfRule>
  </conditionalFormatting>
  <conditionalFormatting sqref="G32">
    <cfRule type="expression" dxfId="195" priority="272" stopIfTrue="1">
      <formula>$B$31="混合"</formula>
    </cfRule>
  </conditionalFormatting>
  <conditionalFormatting sqref="H32">
    <cfRule type="expression" dxfId="194" priority="260" stopIfTrue="1">
      <formula>$B$31="混合"</formula>
    </cfRule>
    <cfRule type="expression" dxfId="193" priority="268" stopIfTrue="1">
      <formula>NOT(ISERROR(SEARCH("男",$B31)))</formula>
    </cfRule>
    <cfRule type="expression" dxfId="192" priority="269" stopIfTrue="1">
      <formula>NOT(ISERROR(SEARCH("女",$B31)))</formula>
    </cfRule>
  </conditionalFormatting>
  <conditionalFormatting sqref="H33">
    <cfRule type="expression" dxfId="191" priority="258" stopIfTrue="1">
      <formula>$B$31="混合"</formula>
    </cfRule>
    <cfRule type="expression" dxfId="190" priority="266" stopIfTrue="1">
      <formula>NOT(ISERROR(SEARCH("男",$B31)))</formula>
    </cfRule>
    <cfRule type="expression" dxfId="189" priority="267" stopIfTrue="1">
      <formula>NOT(ISERROR(SEARCH("女",$B31)))</formula>
    </cfRule>
  </conditionalFormatting>
  <conditionalFormatting sqref="I32">
    <cfRule type="expression" dxfId="188" priority="264" stopIfTrue="1">
      <formula>NOT(ISERROR(SEARCH("男",$B31)))</formula>
    </cfRule>
    <cfRule type="expression" dxfId="187" priority="265" stopIfTrue="1">
      <formula>NOT(ISERROR(SEARCH("女",$B31)))</formula>
    </cfRule>
  </conditionalFormatting>
  <conditionalFormatting sqref="I33">
    <cfRule type="expression" dxfId="186" priority="262" stopIfTrue="1">
      <formula>NOT(ISERROR(SEARCH("男",$B31)))</formula>
    </cfRule>
    <cfRule type="expression" dxfId="185" priority="263" stopIfTrue="1">
      <formula>NOT(ISERROR(SEARCH("女",$B31)))</formula>
    </cfRule>
  </conditionalFormatting>
  <conditionalFormatting sqref="I33">
    <cfRule type="expression" dxfId="184" priority="257" stopIfTrue="1">
      <formula>$B$31="混合"</formula>
    </cfRule>
    <cfRule type="expression" dxfId="183" priority="261" stopIfTrue="1">
      <formula>AND(I32&gt;0,I33="")</formula>
    </cfRule>
  </conditionalFormatting>
  <conditionalFormatting sqref="I32">
    <cfRule type="expression" dxfId="182" priority="259" stopIfTrue="1">
      <formula>$B$31="混合"</formula>
    </cfRule>
  </conditionalFormatting>
  <conditionalFormatting sqref="E35">
    <cfRule type="expression" dxfId="181" priority="253" stopIfTrue="1">
      <formula>$B$31="混合"</formula>
    </cfRule>
    <cfRule type="expression" dxfId="180" priority="254" stopIfTrue="1">
      <formula>NOT(ISERROR(SEARCH("男",$B36)))</formula>
    </cfRule>
    <cfRule type="expression" dxfId="179" priority="255" stopIfTrue="1">
      <formula>NOT(ISERROR(SEARCH("女",$B36)))</formula>
    </cfRule>
  </conditionalFormatting>
  <conditionalFormatting sqref="D36">
    <cfRule type="expression" dxfId="178" priority="250" stopIfTrue="1">
      <formula>$B$31="混合"</formula>
    </cfRule>
    <cfRule type="expression" dxfId="177" priority="251" stopIfTrue="1">
      <formula>NOT(ISERROR(SEARCH("男",$B37)))</formula>
    </cfRule>
    <cfRule type="expression" dxfId="176" priority="252" stopIfTrue="1">
      <formula>NOT(ISERROR(SEARCH("女",$B37)))</formula>
    </cfRule>
  </conditionalFormatting>
  <conditionalFormatting sqref="F35">
    <cfRule type="expression" dxfId="175" priority="243" stopIfTrue="1">
      <formula>$B$31="混合"</formula>
    </cfRule>
    <cfRule type="expression" dxfId="174" priority="247" stopIfTrue="1">
      <formula>NOT(ISERROR(SEARCH("男",$B36)))</formula>
    </cfRule>
    <cfRule type="expression" dxfId="173" priority="248" stopIfTrue="1">
      <formula>NOT(ISERROR(SEARCH("女",$B36)))</formula>
    </cfRule>
  </conditionalFormatting>
  <conditionalFormatting sqref="G36">
    <cfRule type="expression" dxfId="172" priority="245" stopIfTrue="1">
      <formula>NOT(ISERROR(SEARCH("男",$B36)))</formula>
    </cfRule>
    <cfRule type="expression" dxfId="171" priority="246" stopIfTrue="1">
      <formula>NOT(ISERROR(SEARCH("女",$B36)))</formula>
    </cfRule>
  </conditionalFormatting>
  <conditionalFormatting sqref="G36">
    <cfRule type="expression" dxfId="170" priority="236" stopIfTrue="1">
      <formula>$B$31="混合"</formula>
    </cfRule>
    <cfRule type="expression" dxfId="169" priority="244" stopIfTrue="1">
      <formula>AND(G36="",G35&gt;0)</formula>
    </cfRule>
  </conditionalFormatting>
  <conditionalFormatting sqref="G35">
    <cfRule type="expression" dxfId="168" priority="240" stopIfTrue="1">
      <formula>$B$31="混合"</formula>
    </cfRule>
    <cfRule type="expression" dxfId="167" priority="241" stopIfTrue="1">
      <formula>NOT(ISERROR(SEARCH("男",$B36)))</formula>
    </cfRule>
    <cfRule type="expression" dxfId="166" priority="242" stopIfTrue="1">
      <formula>NOT(ISERROR(SEARCH("女",$B36)))</formula>
    </cfRule>
  </conditionalFormatting>
  <conditionalFormatting sqref="F36">
    <cfRule type="expression" dxfId="165" priority="237" stopIfTrue="1">
      <formula>$B$31="混合"</formula>
    </cfRule>
    <cfRule type="expression" dxfId="164" priority="238" stopIfTrue="1">
      <formula>NOT(ISERROR(SEARCH("男",$B37)))</formula>
    </cfRule>
    <cfRule type="expression" dxfId="163" priority="239" stopIfTrue="1">
      <formula>NOT(ISERROR(SEARCH("女",$B37)))</formula>
    </cfRule>
  </conditionalFormatting>
  <conditionalFormatting sqref="H35">
    <cfRule type="expression" dxfId="162" priority="230" stopIfTrue="1">
      <formula>$B$31="混合"</formula>
    </cfRule>
    <cfRule type="expression" dxfId="161" priority="234" stopIfTrue="1">
      <formula>NOT(ISERROR(SEARCH("男",$B36)))</formula>
    </cfRule>
    <cfRule type="expression" dxfId="160" priority="235" stopIfTrue="1">
      <formula>NOT(ISERROR(SEARCH("女",$B36)))</formula>
    </cfRule>
  </conditionalFormatting>
  <conditionalFormatting sqref="I36">
    <cfRule type="expression" dxfId="159" priority="232" stopIfTrue="1">
      <formula>NOT(ISERROR(SEARCH("男",$B36)))</formula>
    </cfRule>
    <cfRule type="expression" dxfId="158" priority="233" stopIfTrue="1">
      <formula>NOT(ISERROR(SEARCH("女",$B36)))</formula>
    </cfRule>
  </conditionalFormatting>
  <conditionalFormatting sqref="I36">
    <cfRule type="expression" dxfId="157" priority="223" stopIfTrue="1">
      <formula>$B$31="混合"</formula>
    </cfRule>
    <cfRule type="expression" dxfId="156" priority="231" stopIfTrue="1">
      <formula>AND(I36="",I35&gt;0)</formula>
    </cfRule>
  </conditionalFormatting>
  <conditionalFormatting sqref="I35">
    <cfRule type="expression" dxfId="155" priority="227" stopIfTrue="1">
      <formula>$B$31="混合"</formula>
    </cfRule>
    <cfRule type="expression" dxfId="154" priority="228" stopIfTrue="1">
      <formula>NOT(ISERROR(SEARCH("男",$B36)))</formula>
    </cfRule>
    <cfRule type="expression" dxfId="153" priority="229" stopIfTrue="1">
      <formula>NOT(ISERROR(SEARCH("女",$B36)))</formula>
    </cfRule>
  </conditionalFormatting>
  <conditionalFormatting sqref="H36">
    <cfRule type="expression" dxfId="152" priority="224" stopIfTrue="1">
      <formula>$B$31="混合"</formula>
    </cfRule>
    <cfRule type="expression" dxfId="151" priority="225" stopIfTrue="1">
      <formula>NOT(ISERROR(SEARCH("男",$B37)))</formula>
    </cfRule>
    <cfRule type="expression" dxfId="150" priority="226" stopIfTrue="1">
      <formula>NOT(ISERROR(SEARCH("女",$B37)))</formula>
    </cfRule>
  </conditionalFormatting>
  <conditionalFormatting sqref="E37">
    <cfRule type="expression" dxfId="149" priority="219" stopIfTrue="1">
      <formula>$B$31="混合"</formula>
    </cfRule>
    <cfRule type="expression" dxfId="148" priority="220" stopIfTrue="1">
      <formula>NOT(ISERROR(SEARCH("男",$B36)))</formula>
    </cfRule>
    <cfRule type="expression" dxfId="147" priority="221" stopIfTrue="1">
      <formula>NOT(ISERROR(SEARCH("女",$B36)))</formula>
    </cfRule>
  </conditionalFormatting>
  <conditionalFormatting sqref="D38">
    <cfRule type="expression" dxfId="146" priority="216" stopIfTrue="1">
      <formula>$B$31="混合"</formula>
    </cfRule>
    <cfRule type="expression" dxfId="145" priority="217" stopIfTrue="1">
      <formula>NOT(ISERROR(SEARCH("男",$B37)))</formula>
    </cfRule>
    <cfRule type="expression" dxfId="144" priority="218" stopIfTrue="1">
      <formula>NOT(ISERROR(SEARCH("女",$B37)))</formula>
    </cfRule>
  </conditionalFormatting>
  <conditionalFormatting sqref="E38">
    <cfRule type="expression" dxfId="143" priority="213" stopIfTrue="1">
      <formula>$B$31="混合"</formula>
    </cfRule>
    <cfRule type="expression" dxfId="142" priority="214" stopIfTrue="1">
      <formula>NOT(ISERROR(SEARCH("男",$B37)))</formula>
    </cfRule>
    <cfRule type="expression" dxfId="141" priority="215" stopIfTrue="1">
      <formula>NOT(ISERROR(SEARCH("女",$B37)))</formula>
    </cfRule>
  </conditionalFormatting>
  <conditionalFormatting sqref="F37">
    <cfRule type="expression" dxfId="140" priority="210" stopIfTrue="1">
      <formula>$B$31="混合"</formula>
    </cfRule>
    <cfRule type="expression" dxfId="139" priority="211" stopIfTrue="1">
      <formula>NOT(ISERROR(SEARCH("男",$B36)))</formula>
    </cfRule>
    <cfRule type="expression" dxfId="138" priority="212" stopIfTrue="1">
      <formula>NOT(ISERROR(SEARCH("女",$B36)))</formula>
    </cfRule>
  </conditionalFormatting>
  <conditionalFormatting sqref="G37">
    <cfRule type="expression" dxfId="137" priority="207" stopIfTrue="1">
      <formula>$B$31="混合"</formula>
    </cfRule>
    <cfRule type="expression" dxfId="136" priority="208" stopIfTrue="1">
      <formula>NOT(ISERROR(SEARCH("男",$B36)))</formula>
    </cfRule>
    <cfRule type="expression" dxfId="135" priority="209" stopIfTrue="1">
      <formula>NOT(ISERROR(SEARCH("女",$B36)))</formula>
    </cfRule>
  </conditionalFormatting>
  <conditionalFormatting sqref="F38">
    <cfRule type="expression" dxfId="134" priority="204" stopIfTrue="1">
      <formula>$B$31="混合"</formula>
    </cfRule>
    <cfRule type="expression" dxfId="133" priority="205" stopIfTrue="1">
      <formula>NOT(ISERROR(SEARCH("男",$B37)))</formula>
    </cfRule>
    <cfRule type="expression" dxfId="132" priority="206" stopIfTrue="1">
      <formula>NOT(ISERROR(SEARCH("女",$B37)))</formula>
    </cfRule>
  </conditionalFormatting>
  <conditionalFormatting sqref="G38">
    <cfRule type="expression" dxfId="131" priority="201" stopIfTrue="1">
      <formula>$B$31="混合"</formula>
    </cfRule>
    <cfRule type="expression" dxfId="130" priority="202" stopIfTrue="1">
      <formula>NOT(ISERROR(SEARCH("男",$B37)))</formula>
    </cfRule>
    <cfRule type="expression" dxfId="129" priority="203" stopIfTrue="1">
      <formula>NOT(ISERROR(SEARCH("女",$B37)))</formula>
    </cfRule>
  </conditionalFormatting>
  <conditionalFormatting sqref="H37">
    <cfRule type="expression" dxfId="128" priority="198" stopIfTrue="1">
      <formula>$B$31="混合"</formula>
    </cfRule>
    <cfRule type="expression" dxfId="127" priority="199" stopIfTrue="1">
      <formula>NOT(ISERROR(SEARCH("男",$B36)))</formula>
    </cfRule>
    <cfRule type="expression" dxfId="126" priority="200" stopIfTrue="1">
      <formula>NOT(ISERROR(SEARCH("女",$B36)))</formula>
    </cfRule>
  </conditionalFormatting>
  <conditionalFormatting sqref="I37">
    <cfRule type="expression" dxfId="125" priority="195" stopIfTrue="1">
      <formula>$B$31="混合"</formula>
    </cfRule>
    <cfRule type="expression" dxfId="124" priority="196" stopIfTrue="1">
      <formula>NOT(ISERROR(SEARCH("男",$B36)))</formula>
    </cfRule>
    <cfRule type="expression" dxfId="123" priority="197" stopIfTrue="1">
      <formula>NOT(ISERROR(SEARCH("女",$B36)))</formula>
    </cfRule>
  </conditionalFormatting>
  <conditionalFormatting sqref="H38">
    <cfRule type="expression" dxfId="122" priority="192" stopIfTrue="1">
      <formula>$B$31="混合"</formula>
    </cfRule>
    <cfRule type="expression" dxfId="121" priority="193" stopIfTrue="1">
      <formula>NOT(ISERROR(SEARCH("男",$B37)))</formula>
    </cfRule>
    <cfRule type="expression" dxfId="120" priority="194" stopIfTrue="1">
      <formula>NOT(ISERROR(SEARCH("女",$B37)))</formula>
    </cfRule>
  </conditionalFormatting>
  <conditionalFormatting sqref="I38">
    <cfRule type="expression" dxfId="119" priority="189" stopIfTrue="1">
      <formula>$B$31="混合"</formula>
    </cfRule>
    <cfRule type="expression" dxfId="118" priority="190" stopIfTrue="1">
      <formula>NOT(ISERROR(SEARCH("男",$B37)))</formula>
    </cfRule>
    <cfRule type="expression" dxfId="117" priority="191" stopIfTrue="1">
      <formula>NOT(ISERROR(SEARCH("女",$B37)))</formula>
    </cfRule>
  </conditionalFormatting>
  <conditionalFormatting sqref="D10">
    <cfRule type="expression" dxfId="116" priority="188" stopIfTrue="1">
      <formula>$B$11="混合"</formula>
    </cfRule>
  </conditionalFormatting>
  <conditionalFormatting sqref="E10">
    <cfRule type="expression" dxfId="115" priority="187" stopIfTrue="1">
      <formula>$B$11="混合"</formula>
    </cfRule>
  </conditionalFormatting>
  <conditionalFormatting sqref="D11">
    <cfRule type="expression" dxfId="114" priority="184" stopIfTrue="1">
      <formula>NOT(ISERROR(SEARCH("女",$B11)))</formula>
    </cfRule>
    <cfRule type="expression" dxfId="113" priority="185" stopIfTrue="1">
      <formula>NOT(ISERROR(SEARCH("男",$B11)))</formula>
    </cfRule>
  </conditionalFormatting>
  <conditionalFormatting sqref="D11">
    <cfRule type="expression" dxfId="112" priority="186" stopIfTrue="1">
      <formula>$B$11="混合"</formula>
    </cfRule>
  </conditionalFormatting>
  <conditionalFormatting sqref="E11">
    <cfRule type="expression" dxfId="111" priority="182" stopIfTrue="1">
      <formula>NOT(ISERROR(SEARCH("男",$B11)))</formula>
    </cfRule>
    <cfRule type="expression" dxfId="110" priority="183" stopIfTrue="1">
      <formula>NOT(ISERROR(SEARCH("女",$B11)))</formula>
    </cfRule>
  </conditionalFormatting>
  <conditionalFormatting sqref="E11">
    <cfRule type="expression" dxfId="109" priority="181" stopIfTrue="1">
      <formula>$B$11="混合"</formula>
    </cfRule>
  </conditionalFormatting>
  <conditionalFormatting sqref="F10:G10">
    <cfRule type="expression" dxfId="108" priority="179" stopIfTrue="1">
      <formula>NOT(ISERROR(SEARCH("男",$B11)))</formula>
    </cfRule>
    <cfRule type="expression" dxfId="107" priority="180" stopIfTrue="1">
      <formula>NOT(ISERROR(SEARCH("女",$B11)))</formula>
    </cfRule>
  </conditionalFormatting>
  <conditionalFormatting sqref="F10">
    <cfRule type="expression" dxfId="106" priority="178" stopIfTrue="1">
      <formula>$B$11="混合"</formula>
    </cfRule>
  </conditionalFormatting>
  <conditionalFormatting sqref="G10">
    <cfRule type="expression" dxfId="105" priority="177" stopIfTrue="1">
      <formula>$B$11="混合"</formula>
    </cfRule>
  </conditionalFormatting>
  <conditionalFormatting sqref="F11">
    <cfRule type="expression" dxfId="104" priority="175" stopIfTrue="1">
      <formula>NOT(ISERROR(SEARCH("男",$B11)))</formula>
    </cfRule>
    <cfRule type="expression" dxfId="103" priority="176" stopIfTrue="1">
      <formula>NOT(ISERROR(SEARCH("女",$B11)))</formula>
    </cfRule>
  </conditionalFormatting>
  <conditionalFormatting sqref="F11">
    <cfRule type="expression" dxfId="102" priority="174" stopIfTrue="1">
      <formula>$B$11="混合"</formula>
    </cfRule>
  </conditionalFormatting>
  <conditionalFormatting sqref="G11">
    <cfRule type="expression" dxfId="101" priority="172" stopIfTrue="1">
      <formula>NOT(ISERROR(SEARCH("男",$B11)))</formula>
    </cfRule>
    <cfRule type="expression" dxfId="100" priority="173" stopIfTrue="1">
      <formula>NOT(ISERROR(SEARCH("女",$B11)))</formula>
    </cfRule>
  </conditionalFormatting>
  <conditionalFormatting sqref="G11">
    <cfRule type="expression" dxfId="99" priority="171" stopIfTrue="1">
      <formula>$B$11="混合"</formula>
    </cfRule>
  </conditionalFormatting>
  <conditionalFormatting sqref="H10:I10">
    <cfRule type="expression" dxfId="98" priority="169" stopIfTrue="1">
      <formula>NOT(ISERROR(SEARCH("男",$B11)))</formula>
    </cfRule>
    <cfRule type="expression" dxfId="97" priority="170" stopIfTrue="1">
      <formula>NOT(ISERROR(SEARCH("女",$B11)))</formula>
    </cfRule>
  </conditionalFormatting>
  <conditionalFormatting sqref="H10">
    <cfRule type="expression" dxfId="96" priority="168" stopIfTrue="1">
      <formula>$B$11="混合"</formula>
    </cfRule>
  </conditionalFormatting>
  <conditionalFormatting sqref="I10">
    <cfRule type="expression" dxfId="95" priority="167" stopIfTrue="1">
      <formula>$B$11="混合"</formula>
    </cfRule>
  </conditionalFormatting>
  <conditionalFormatting sqref="H11">
    <cfRule type="expression" dxfId="94" priority="165" stopIfTrue="1">
      <formula>NOT(ISERROR(SEARCH("男",$B11)))</formula>
    </cfRule>
    <cfRule type="expression" dxfId="93" priority="166" stopIfTrue="1">
      <formula>NOT(ISERROR(SEARCH("女",$B11)))</formula>
    </cfRule>
  </conditionalFormatting>
  <conditionalFormatting sqref="H11">
    <cfRule type="expression" dxfId="92" priority="164" stopIfTrue="1">
      <formula>$B$11="混合"</formula>
    </cfRule>
  </conditionalFormatting>
  <conditionalFormatting sqref="I11">
    <cfRule type="expression" dxfId="91" priority="162" stopIfTrue="1">
      <formula>NOT(ISERROR(SEARCH("男",$B11)))</formula>
    </cfRule>
    <cfRule type="expression" dxfId="90" priority="163" stopIfTrue="1">
      <formula>NOT(ISERROR(SEARCH("女",$B11)))</formula>
    </cfRule>
  </conditionalFormatting>
  <conditionalFormatting sqref="I11">
    <cfRule type="expression" dxfId="89" priority="161" stopIfTrue="1">
      <formula>$B$11="混合"</formula>
    </cfRule>
  </conditionalFormatting>
  <conditionalFormatting sqref="D12">
    <cfRule type="expression" dxfId="88" priority="160" stopIfTrue="1">
      <formula>$B$11="混合"</formula>
    </cfRule>
  </conditionalFormatting>
  <conditionalFormatting sqref="E12">
    <cfRule type="expression" dxfId="87" priority="159" stopIfTrue="1">
      <formula>$B$11="混合"</formula>
    </cfRule>
  </conditionalFormatting>
  <conditionalFormatting sqref="D13">
    <cfRule type="expression" dxfId="86" priority="157" stopIfTrue="1">
      <formula>NOT(ISERROR(SEARCH("男",$B11)))</formula>
    </cfRule>
    <cfRule type="expression" dxfId="85" priority="158" stopIfTrue="1">
      <formula>NOT(ISERROR(SEARCH("女",$B11)))</formula>
    </cfRule>
  </conditionalFormatting>
  <conditionalFormatting sqref="D13">
    <cfRule type="expression" dxfId="84" priority="156" stopIfTrue="1">
      <formula>$B$11="混合"</formula>
    </cfRule>
  </conditionalFormatting>
  <conditionalFormatting sqref="E13">
    <cfRule type="expression" dxfId="83" priority="154" stopIfTrue="1">
      <formula>NOT(ISERROR(SEARCH("男",$B11)))</formula>
    </cfRule>
    <cfRule type="expression" dxfId="82" priority="155" stopIfTrue="1">
      <formula>NOT(ISERROR(SEARCH("女",$B11)))</formula>
    </cfRule>
  </conditionalFormatting>
  <conditionalFormatting sqref="E13">
    <cfRule type="expression" dxfId="81" priority="153" stopIfTrue="1">
      <formula>$B$11="混合"</formula>
    </cfRule>
  </conditionalFormatting>
  <conditionalFormatting sqref="F12:G12">
    <cfRule type="expression" dxfId="80" priority="151" stopIfTrue="1">
      <formula>NOT(ISERROR(SEARCH("男",$B11)))</formula>
    </cfRule>
    <cfRule type="expression" dxfId="79" priority="152" stopIfTrue="1">
      <formula>NOT(ISERROR(SEARCH("女",$B11)))</formula>
    </cfRule>
  </conditionalFormatting>
  <conditionalFormatting sqref="F12">
    <cfRule type="expression" dxfId="78" priority="150" stopIfTrue="1">
      <formula>$B$11="混合"</formula>
    </cfRule>
  </conditionalFormatting>
  <conditionalFormatting sqref="G12">
    <cfRule type="expression" dxfId="77" priority="149" stopIfTrue="1">
      <formula>$B$11="混合"</formula>
    </cfRule>
  </conditionalFormatting>
  <conditionalFormatting sqref="F13">
    <cfRule type="expression" dxfId="76" priority="147" stopIfTrue="1">
      <formula>NOT(ISERROR(SEARCH("男",$B11)))</formula>
    </cfRule>
    <cfRule type="expression" dxfId="75" priority="148" stopIfTrue="1">
      <formula>NOT(ISERROR(SEARCH("女",$B11)))</formula>
    </cfRule>
  </conditionalFormatting>
  <conditionalFormatting sqref="F13">
    <cfRule type="expression" dxfId="74" priority="146" stopIfTrue="1">
      <formula>$B$11="混合"</formula>
    </cfRule>
  </conditionalFormatting>
  <conditionalFormatting sqref="G13">
    <cfRule type="expression" dxfId="73" priority="144" stopIfTrue="1">
      <formula>NOT(ISERROR(SEARCH("男",$B11)))</formula>
    </cfRule>
    <cfRule type="expression" dxfId="72" priority="145" stopIfTrue="1">
      <formula>NOT(ISERROR(SEARCH("女",$B11)))</formula>
    </cfRule>
  </conditionalFormatting>
  <conditionalFormatting sqref="G13">
    <cfRule type="expression" dxfId="71" priority="143" stopIfTrue="1">
      <formula>$B$11="混合"</formula>
    </cfRule>
  </conditionalFormatting>
  <conditionalFormatting sqref="H12:I12">
    <cfRule type="expression" dxfId="70" priority="141" stopIfTrue="1">
      <formula>NOT(ISERROR(SEARCH("男",$B11)))</formula>
    </cfRule>
    <cfRule type="expression" dxfId="69" priority="142" stopIfTrue="1">
      <formula>NOT(ISERROR(SEARCH("女",$B11)))</formula>
    </cfRule>
  </conditionalFormatting>
  <conditionalFormatting sqref="H12">
    <cfRule type="expression" dxfId="68" priority="140" stopIfTrue="1">
      <formula>$B$11="混合"</formula>
    </cfRule>
  </conditionalFormatting>
  <conditionalFormatting sqref="I12">
    <cfRule type="expression" dxfId="67" priority="139" stopIfTrue="1">
      <formula>$B$11="混合"</formula>
    </cfRule>
  </conditionalFormatting>
  <conditionalFormatting sqref="H13">
    <cfRule type="expression" dxfId="66" priority="137" stopIfTrue="1">
      <formula>NOT(ISERROR(SEARCH("男",$B11)))</formula>
    </cfRule>
    <cfRule type="expression" dxfId="65" priority="138" stopIfTrue="1">
      <formula>NOT(ISERROR(SEARCH("女",$B11)))</formula>
    </cfRule>
  </conditionalFormatting>
  <conditionalFormatting sqref="H13">
    <cfRule type="expression" dxfId="64" priority="136" stopIfTrue="1">
      <formula>$B$11="混合"</formula>
    </cfRule>
  </conditionalFormatting>
  <conditionalFormatting sqref="I13">
    <cfRule type="expression" dxfId="63" priority="134" stopIfTrue="1">
      <formula>NOT(ISERROR(SEARCH("男",$B11)))</formula>
    </cfRule>
    <cfRule type="expression" dxfId="62" priority="135" stopIfTrue="1">
      <formula>NOT(ISERROR(SEARCH("女",$B11)))</formula>
    </cfRule>
  </conditionalFormatting>
  <conditionalFormatting sqref="I13">
    <cfRule type="expression" dxfId="61" priority="133" stopIfTrue="1">
      <formula>$B$11="混合"</formula>
    </cfRule>
  </conditionalFormatting>
  <conditionalFormatting sqref="E15">
    <cfRule type="expression" dxfId="60" priority="131" stopIfTrue="1">
      <formula>$B$16="混合"</formula>
    </cfRule>
  </conditionalFormatting>
  <conditionalFormatting sqref="G15">
    <cfRule type="expression" dxfId="59" priority="127" stopIfTrue="1">
      <formula>$B$16="混合"</formula>
    </cfRule>
  </conditionalFormatting>
  <conditionalFormatting sqref="I15">
    <cfRule type="expression" dxfId="58" priority="123" stopIfTrue="1">
      <formula>$B$16="混合"</formula>
    </cfRule>
  </conditionalFormatting>
  <conditionalFormatting sqref="E17">
    <cfRule type="expression" dxfId="57" priority="119" stopIfTrue="1">
      <formula>$B$16="混合"</formula>
    </cfRule>
  </conditionalFormatting>
  <conditionalFormatting sqref="G17">
    <cfRule type="expression" dxfId="56" priority="115" stopIfTrue="1">
      <formula>$B$16="混合"</formula>
    </cfRule>
  </conditionalFormatting>
  <conditionalFormatting sqref="I17">
    <cfRule type="expression" dxfId="55" priority="111" stopIfTrue="1">
      <formula>$B$16="混合"</formula>
    </cfRule>
  </conditionalFormatting>
  <conditionalFormatting sqref="E20">
    <cfRule type="expression" dxfId="54" priority="107" stopIfTrue="1">
      <formula>$B$21="混合"</formula>
    </cfRule>
  </conditionalFormatting>
  <conditionalFormatting sqref="G20">
    <cfRule type="expression" dxfId="53" priority="105" stopIfTrue="1">
      <formula>$B$21="混合"</formula>
    </cfRule>
  </conditionalFormatting>
  <conditionalFormatting sqref="I20">
    <cfRule type="expression" dxfId="52" priority="99" stopIfTrue="1">
      <formula>$B$21="混合"</formula>
    </cfRule>
  </conditionalFormatting>
  <conditionalFormatting sqref="E22">
    <cfRule type="expression" dxfId="51" priority="95" stopIfTrue="1">
      <formula>$B$21="混合"</formula>
    </cfRule>
  </conditionalFormatting>
  <conditionalFormatting sqref="G22">
    <cfRule type="expression" dxfId="50" priority="91" stopIfTrue="1">
      <formula>$B$21="混合"</formula>
    </cfRule>
  </conditionalFormatting>
  <conditionalFormatting sqref="I22">
    <cfRule type="expression" dxfId="49" priority="87" stopIfTrue="1">
      <formula>$B$21="混合"</formula>
    </cfRule>
  </conditionalFormatting>
  <conditionalFormatting sqref="E25">
    <cfRule type="expression" dxfId="48" priority="83" stopIfTrue="1">
      <formula>$B$26="混合"</formula>
    </cfRule>
  </conditionalFormatting>
  <conditionalFormatting sqref="G25">
    <cfRule type="expression" dxfId="47" priority="79" stopIfTrue="1">
      <formula>$B$26="混合"</formula>
    </cfRule>
  </conditionalFormatting>
  <conditionalFormatting sqref="I25">
    <cfRule type="expression" dxfId="46" priority="75" stopIfTrue="1">
      <formula>$B$26="混合"</formula>
    </cfRule>
  </conditionalFormatting>
  <conditionalFormatting sqref="E27">
    <cfRule type="expression" dxfId="45" priority="71" stopIfTrue="1">
      <formula>$B$26="混合"</formula>
    </cfRule>
  </conditionalFormatting>
  <conditionalFormatting sqref="G27">
    <cfRule type="expression" dxfId="44" priority="67" stopIfTrue="1">
      <formula>$B$26="混合"</formula>
    </cfRule>
  </conditionalFormatting>
  <conditionalFormatting sqref="I27">
    <cfRule type="expression" dxfId="43" priority="63" stopIfTrue="1">
      <formula>$B$26="混合"</formula>
    </cfRule>
  </conditionalFormatting>
  <conditionalFormatting sqref="M11:Q11">
    <cfRule type="cellIs" dxfId="42" priority="60" stopIfTrue="1" operator="equal">
      <formula>"ﾅﾝﾊﾞｰｶｰﾄﾞ確認下さい"</formula>
    </cfRule>
  </conditionalFormatting>
  <conditionalFormatting sqref="M10">
    <cfRule type="cellIs" dxfId="41" priority="59" stopIfTrue="1" operator="notEqual">
      <formula>1</formula>
    </cfRule>
  </conditionalFormatting>
  <conditionalFormatting sqref="O10">
    <cfRule type="cellIs" dxfId="40" priority="52" stopIfTrue="1" operator="notEqual">
      <formula>1</formula>
    </cfRule>
  </conditionalFormatting>
  <conditionalFormatting sqref="Q10">
    <cfRule type="cellIs" dxfId="39" priority="51" stopIfTrue="1" operator="notEqual">
      <formula>1</formula>
    </cfRule>
  </conditionalFormatting>
  <conditionalFormatting sqref="M12">
    <cfRule type="cellIs" dxfId="38" priority="50" stopIfTrue="1" operator="notEqual">
      <formula>1</formula>
    </cfRule>
  </conditionalFormatting>
  <conditionalFormatting sqref="O12">
    <cfRule type="cellIs" dxfId="37" priority="49" stopIfTrue="1" operator="notEqual">
      <formula>1</formula>
    </cfRule>
  </conditionalFormatting>
  <conditionalFormatting sqref="Q12">
    <cfRule type="cellIs" dxfId="36" priority="48" stopIfTrue="1" operator="notEqual">
      <formula>1</formula>
    </cfRule>
  </conditionalFormatting>
  <conditionalFormatting sqref="M16:Q16">
    <cfRule type="cellIs" dxfId="35" priority="47" stopIfTrue="1" operator="equal">
      <formula>"ﾅﾝﾊﾞｰｶｰﾄﾞ確認下さい"</formula>
    </cfRule>
  </conditionalFormatting>
  <conditionalFormatting sqref="M15">
    <cfRule type="cellIs" dxfId="34" priority="46" stopIfTrue="1" operator="notEqual">
      <formula>1</formula>
    </cfRule>
  </conditionalFormatting>
  <conditionalFormatting sqref="O15">
    <cfRule type="cellIs" dxfId="33" priority="44" stopIfTrue="1" operator="notEqual">
      <formula>1</formula>
    </cfRule>
  </conditionalFormatting>
  <conditionalFormatting sqref="Q15">
    <cfRule type="cellIs" dxfId="32" priority="43" stopIfTrue="1" operator="notEqual">
      <formula>1</formula>
    </cfRule>
  </conditionalFormatting>
  <conditionalFormatting sqref="M17">
    <cfRule type="cellIs" dxfId="31" priority="42" stopIfTrue="1" operator="notEqual">
      <formula>1</formula>
    </cfRule>
  </conditionalFormatting>
  <conditionalFormatting sqref="O17">
    <cfRule type="cellIs" dxfId="30" priority="41" stopIfTrue="1" operator="notEqual">
      <formula>1</formula>
    </cfRule>
  </conditionalFormatting>
  <conditionalFormatting sqref="Q17">
    <cfRule type="cellIs" dxfId="29" priority="40" stopIfTrue="1" operator="notEqual">
      <formula>1</formula>
    </cfRule>
  </conditionalFormatting>
  <conditionalFormatting sqref="M21:Q21">
    <cfRule type="cellIs" dxfId="28" priority="39" stopIfTrue="1" operator="equal">
      <formula>"ﾅﾝﾊﾞｰｶｰﾄﾞ確認下さい"</formula>
    </cfRule>
  </conditionalFormatting>
  <conditionalFormatting sqref="M20">
    <cfRule type="cellIs" dxfId="27" priority="38" stopIfTrue="1" operator="notEqual">
      <formula>1</formula>
    </cfRule>
  </conditionalFormatting>
  <conditionalFormatting sqref="O20">
    <cfRule type="cellIs" dxfId="26" priority="36" stopIfTrue="1" operator="notEqual">
      <formula>1</formula>
    </cfRule>
  </conditionalFormatting>
  <conditionalFormatting sqref="Q20">
    <cfRule type="cellIs" dxfId="25" priority="35" stopIfTrue="1" operator="notEqual">
      <formula>1</formula>
    </cfRule>
  </conditionalFormatting>
  <conditionalFormatting sqref="M22">
    <cfRule type="cellIs" dxfId="24" priority="34" stopIfTrue="1" operator="notEqual">
      <formula>1</formula>
    </cfRule>
  </conditionalFormatting>
  <conditionalFormatting sqref="O22">
    <cfRule type="cellIs" dxfId="23" priority="33" stopIfTrue="1" operator="notEqual">
      <formula>1</formula>
    </cfRule>
  </conditionalFormatting>
  <conditionalFormatting sqref="Q22">
    <cfRule type="cellIs" dxfId="22" priority="32" stopIfTrue="1" operator="notEqual">
      <formula>1</formula>
    </cfRule>
  </conditionalFormatting>
  <conditionalFormatting sqref="M26:Q26">
    <cfRule type="cellIs" dxfId="21" priority="31" stopIfTrue="1" operator="equal">
      <formula>"ﾅﾝﾊﾞｰｶｰﾄﾞ確認下さい"</formula>
    </cfRule>
  </conditionalFormatting>
  <conditionalFormatting sqref="M25">
    <cfRule type="cellIs" dxfId="20" priority="30" stopIfTrue="1" operator="notEqual">
      <formula>1</formula>
    </cfRule>
  </conditionalFormatting>
  <conditionalFormatting sqref="O25">
    <cfRule type="cellIs" dxfId="19" priority="28" stopIfTrue="1" operator="notEqual">
      <formula>1</formula>
    </cfRule>
  </conditionalFormatting>
  <conditionalFormatting sqref="Q25">
    <cfRule type="cellIs" dxfId="18" priority="27" stopIfTrue="1" operator="notEqual">
      <formula>1</formula>
    </cfRule>
  </conditionalFormatting>
  <conditionalFormatting sqref="M27">
    <cfRule type="cellIs" dxfId="17" priority="26" stopIfTrue="1" operator="notEqual">
      <formula>1</formula>
    </cfRule>
  </conditionalFormatting>
  <conditionalFormatting sqref="O27">
    <cfRule type="cellIs" dxfId="16" priority="25" stopIfTrue="1" operator="notEqual">
      <formula>1</formula>
    </cfRule>
  </conditionalFormatting>
  <conditionalFormatting sqref="Q27">
    <cfRule type="cellIs" dxfId="15" priority="24" stopIfTrue="1" operator="notEqual">
      <formula>1</formula>
    </cfRule>
  </conditionalFormatting>
  <conditionalFormatting sqref="M31:Q31">
    <cfRule type="cellIs" dxfId="14" priority="23" stopIfTrue="1" operator="equal">
      <formula>"ﾅﾝﾊﾞｰｶｰﾄﾞ確認下さい"</formula>
    </cfRule>
  </conditionalFormatting>
  <conditionalFormatting sqref="M30">
    <cfRule type="cellIs" dxfId="13" priority="22" stopIfTrue="1" operator="notEqual">
      <formula>1</formula>
    </cfRule>
  </conditionalFormatting>
  <conditionalFormatting sqref="O30">
    <cfRule type="cellIs" dxfId="12" priority="20" stopIfTrue="1" operator="notEqual">
      <formula>1</formula>
    </cfRule>
  </conditionalFormatting>
  <conditionalFormatting sqref="Q30">
    <cfRule type="cellIs" dxfId="11" priority="19" stopIfTrue="1" operator="notEqual">
      <formula>1</formula>
    </cfRule>
  </conditionalFormatting>
  <conditionalFormatting sqref="M32">
    <cfRule type="cellIs" dxfId="10" priority="18" stopIfTrue="1" operator="notEqual">
      <formula>1</formula>
    </cfRule>
  </conditionalFormatting>
  <conditionalFormatting sqref="O32">
    <cfRule type="cellIs" dxfId="9" priority="17" stopIfTrue="1" operator="notEqual">
      <formula>1</formula>
    </cfRule>
  </conditionalFormatting>
  <conditionalFormatting sqref="Q32">
    <cfRule type="cellIs" dxfId="8" priority="16" stopIfTrue="1" operator="notEqual">
      <formula>1</formula>
    </cfRule>
  </conditionalFormatting>
  <conditionalFormatting sqref="M36:Q36">
    <cfRule type="cellIs" dxfId="7" priority="15" stopIfTrue="1" operator="equal">
      <formula>"ﾅﾝﾊﾞｰｶｰﾄﾞ確認下さい"</formula>
    </cfRule>
  </conditionalFormatting>
  <conditionalFormatting sqref="M35">
    <cfRule type="cellIs" dxfId="6" priority="14" stopIfTrue="1" operator="notEqual">
      <formula>1</formula>
    </cfRule>
  </conditionalFormatting>
  <conditionalFormatting sqref="O35">
    <cfRule type="cellIs" dxfId="5" priority="12" stopIfTrue="1" operator="notEqual">
      <formula>1</formula>
    </cfRule>
  </conditionalFormatting>
  <conditionalFormatting sqref="Q35">
    <cfRule type="cellIs" dxfId="4" priority="11" stopIfTrue="1" operator="notEqual">
      <formula>1</formula>
    </cfRule>
  </conditionalFormatting>
  <conditionalFormatting sqref="M37">
    <cfRule type="cellIs" dxfId="3" priority="10" stopIfTrue="1" operator="notEqual">
      <formula>1</formula>
    </cfRule>
  </conditionalFormatting>
  <conditionalFormatting sqref="O37">
    <cfRule type="cellIs" dxfId="2" priority="9" stopIfTrue="1" operator="notEqual">
      <formula>1</formula>
    </cfRule>
  </conditionalFormatting>
  <conditionalFormatting sqref="Q37">
    <cfRule type="cellIs" dxfId="1" priority="8" stopIfTrue="1" operator="notEqual">
      <formula>1</formula>
    </cfRule>
  </conditionalFormatting>
  <conditionalFormatting sqref="L13">
    <cfRule type="cellIs" dxfId="0" priority="7" stopIfTrue="1" operator="equal">
      <formula>"ﾅﾝﾊﾞｰｶｰﾄﾞ確認下さい"</formula>
    </cfRule>
  </conditionalFormatting>
  <dataValidations count="13">
    <dataValidation imeMode="halfKatakana" showInputMessage="1" showErrorMessage="1" sqref="E11 E21 E16 I16 G18 E18 G16 G46 G51 G56 G61 G66 I21 G23 E23 G13 I11 E13 G11 G21 E26 E31 E41 E46 E51 E56 E61 E66 I26 I31 I41 I46 I51 I56 I61 I66 G28 G33 G43 G48 G53 G58 G63 G68 E28 E33 E43 E48 E53 E58 E63 E68 G26 G31 G41 E36 I36 G38 E38 G36" xr:uid="{00000000-0002-0000-0200-000000000000}"/>
    <dataValidation type="whole" allowBlank="1" showInputMessage="1" showErrorMessage="1" sqref="C13 C28 C23 C18 C33 C68 C43 C48 C53 C58 C63 C38" xr:uid="{00000000-0002-0000-0200-000001000000}">
      <formula1>1111</formula1>
      <formula2>999999</formula2>
    </dataValidation>
    <dataValidation type="list" allowBlank="1" showInputMessage="1" showErrorMessage="1" sqref="B11 B16 B26 B21 B31 B66 B41 B46 B51 B56 B61 B36" xr:uid="{00000000-0002-0000-0200-000002000000}">
      <formula1>リレークラス</formula1>
    </dataValidation>
    <dataValidation imeMode="hiragana" allowBlank="1" showInputMessage="1" showErrorMessage="1" sqref="E10 G10 I10 E12 G12 I12 E15 G15 I15 E17 G17 I17 I42 I47 I52 I57 I62 I67 E20 G20 I20 E22 G22 I22 E25 E30 E40 E45 E50 E55 E60 E65 G25 G30 G40 G45 G50 G55 G60 G65 I25 I30 I40 I45 I50 I55 I60 I65 E27 E32 E42 E47 E52 E57 E62 E67 G27 G32 G42 G47 G52 G57 G62 G67 I27 I32 E35 G35 I35 E37 G37 I37" xr:uid="{00000000-0002-0000-0200-000003000000}"/>
    <dataValidation imeMode="disabled" allowBlank="1" showInputMessage="1" showErrorMessage="1" sqref="F19:F20 F10 H10 F12 H12 F14:F15 H14:H15 F17 H64:H65 F22 H19:H20 H24:H25 H29:H30 H34:H35 F39:F40 F42 F44:F45 F47 F49:F50 F52 F54:F55 F57 F59:F60 F62 F64:F65 F67 F69 H17 H67 H69 F34:F35 F27 F32 H27 H32 H39:H40 H42 H44:H45 H47 H49:H50 H52 H54:H55 H57 H59:H60 H62 H22 F24:F25 F29:F30 D34:D35 D39:D70 D10 D12 D14:D15 D17 D19:D20 D22 D24:D25 D27 D29:D30 D32 F37 H37 D37" xr:uid="{00000000-0002-0000-0200-000004000000}"/>
    <dataValidation type="list" imeMode="disabled" allowBlank="1" showInputMessage="1" showErrorMessage="1" sqref="F68 F70 F61 F63 F56 F58 F51 F53 F46 F48 F41 F43 H53 H56 H48 H51 H43 H68 H70 H61 H58 H46 H63 F66 H41 H66" xr:uid="{00000000-0002-0000-0200-000005000000}">
      <formula1>$U$6:$Z$6</formula1>
    </dataValidation>
    <dataValidation type="list" imeMode="disabled" allowBlank="1" showInputMessage="1" showErrorMessage="1" sqref="D31 D26 D21 D16 D11 D36" xr:uid="{00000000-0002-0000-0200-000006000000}">
      <formula1>IF(B11="混合",$X$6,$U$6:$Z$6)</formula1>
    </dataValidation>
    <dataValidation type="list" imeMode="disabled" allowBlank="1" showInputMessage="1" showErrorMessage="1" sqref="F31 F26 F21 F16 F11 F36" xr:uid="{00000000-0002-0000-0200-000007000000}">
      <formula1>IF(B11="混合",$X$6,$U$6:$Z$6)</formula1>
    </dataValidation>
    <dataValidation type="list" imeMode="disabled" allowBlank="1" showInputMessage="1" showErrorMessage="1" sqref="H31 H26 H21 H16 H11 H36" xr:uid="{00000000-0002-0000-0200-000008000000}">
      <formula1>IF(B11="混合",$X$6,$U$6:$Z$6)</formula1>
    </dataValidation>
    <dataValidation type="list" imeMode="disabled" allowBlank="1" showInputMessage="1" showErrorMessage="1" sqref="D33 D28 D23 D18 D13 D38" xr:uid="{00000000-0002-0000-0200-000009000000}">
      <formula1>IF(B11="混合",$X$6,$U$6:$Z$6)</formula1>
    </dataValidation>
    <dataValidation type="list" imeMode="disabled" allowBlank="1" showInputMessage="1" showErrorMessage="1" sqref="F33 F28 F23 F18 F13 F38" xr:uid="{00000000-0002-0000-0200-00000A000000}">
      <formula1>IF(B11="混合",$X$6,$U$6:$Z$6)</formula1>
    </dataValidation>
    <dataValidation type="list" imeMode="disabled" allowBlank="1" showInputMessage="1" showErrorMessage="1" sqref="H33 H28 H23 H18 H13 H38" xr:uid="{00000000-0002-0000-0200-00000B000000}">
      <formula1>IF(B11="混合",$X$6,$U$6:$Z$6)</formula1>
    </dataValidation>
    <dataValidation type="list" allowBlank="1" showInputMessage="1" showErrorMessage="1" sqref="B13 B38 B23 B18 B33 B28 B43 B48 B53 B58 B63 B68" xr:uid="{00000000-0002-0000-0200-00000C000000}">
      <formula1>$U$8:$Y$8</formula1>
    </dataValidation>
  </dataValidations>
  <pageMargins left="0.23622047244094491" right="0.23622047244094491" top="0.74803149606299213" bottom="0.74803149606299213"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10</vt:i4>
      </vt:variant>
    </vt:vector>
  </HeadingPairs>
  <TitlesOfParts>
    <vt:vector size="13" baseType="lpstr">
      <vt:lpstr>注意事項</vt:lpstr>
      <vt:lpstr>個人種目申込一覧表</vt:lpstr>
      <vt:lpstr>リレー申込票</vt:lpstr>
      <vt:lpstr>リレー申込票!Print_Area</vt:lpstr>
      <vt:lpstr>個人種目申込一覧表!Print_Area</vt:lpstr>
      <vt:lpstr>リレークラス</vt:lpstr>
      <vt:lpstr>一･高女子</vt:lpstr>
      <vt:lpstr>一･高男子</vt:lpstr>
      <vt:lpstr>小女4_6年</vt:lpstr>
      <vt:lpstr>小男4_6年</vt:lpstr>
      <vt:lpstr>性</vt:lpstr>
      <vt:lpstr>中学女子</vt:lpstr>
      <vt:lpstr>中学男子</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降幡　一生</dc:creator>
  <cp:lastModifiedBy>Koichi Aoyama</cp:lastModifiedBy>
  <cp:lastPrinted>2015-12-05T07:19:12Z</cp:lastPrinted>
  <dcterms:created xsi:type="dcterms:W3CDTF">2009-03-04T01:02:54Z</dcterms:created>
  <dcterms:modified xsi:type="dcterms:W3CDTF">2022-06-28T10:48:20Z</dcterms:modified>
  <cp:contentStatus/>
</cp:coreProperties>
</file>