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大北陸協\大北陸協\2023年\第22回大北スポーツ競技会\"/>
    </mc:Choice>
  </mc:AlternateContent>
  <workbookProtection workbookPassword="CA50" lockStructure="1"/>
  <bookViews>
    <workbookView xWindow="-105" yWindow="-105" windowWidth="28995" windowHeight="15675"/>
  </bookViews>
  <sheets>
    <sheet name="注意事項"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個人種目申込一覧表!$A:$J</definedName>
    <definedName name="リレークラス">リレー申込票!$U$5:$AC$5</definedName>
    <definedName name="一･高女子">個人種目申込一覧表!$Y$21:$Y$25</definedName>
    <definedName name="一･高男子">個人種目申込一覧表!$X$21:$X$26</definedName>
    <definedName name="小女1_3年">個人種目申込一覧表!#REF!</definedName>
    <definedName name="小女4_6年">個人種目申込一覧表!$AI$21:$AI$25</definedName>
    <definedName name="小男1_3年">個人種目申込一覧表!#REF!</definedName>
    <definedName name="小男4_6年">個人種目申込一覧表!$AB$21:$AB$24</definedName>
    <definedName name="性">個人種目申込一覧表!$X$20:$AI$20</definedName>
    <definedName name="中学女子">個人種目申込一覧表!$AA$21:$AA$28</definedName>
    <definedName name="中学男子">個人種目申込一覧表!$Z$21:$Z$28</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7" i="2" l="1"/>
  <c r="L35" i="2"/>
  <c r="L32" i="2"/>
  <c r="L30" i="2"/>
  <c r="L27" i="2"/>
  <c r="L25" i="2"/>
  <c r="L22" i="2"/>
  <c r="L20" i="2"/>
  <c r="L17" i="2"/>
  <c r="L15" i="2"/>
  <c r="L12" i="2"/>
  <c r="L10" i="2"/>
  <c r="T16" i="2"/>
  <c r="U16" i="2"/>
  <c r="V16" i="2" s="1"/>
  <c r="X36" i="2"/>
  <c r="T36" i="2"/>
  <c r="U36" i="2" s="1"/>
  <c r="X31" i="2"/>
  <c r="T31" i="2"/>
  <c r="U31" i="2" s="1"/>
  <c r="X26" i="2"/>
  <c r="T26" i="2"/>
  <c r="U26" i="2" s="1"/>
  <c r="X21" i="2"/>
  <c r="T21" i="2"/>
  <c r="U21" i="2" s="1"/>
  <c r="T11" i="2"/>
  <c r="U11" i="2" s="1"/>
  <c r="Q37" i="2"/>
  <c r="O37" i="2"/>
  <c r="M37" i="2"/>
  <c r="Q35" i="2"/>
  <c r="O35" i="2"/>
  <c r="M35" i="2"/>
  <c r="Q32" i="2"/>
  <c r="O32" i="2"/>
  <c r="M32" i="2"/>
  <c r="Q30" i="2"/>
  <c r="O30" i="2"/>
  <c r="M30" i="2"/>
  <c r="Q27" i="2"/>
  <c r="O27" i="2"/>
  <c r="M27" i="2"/>
  <c r="Q25" i="2"/>
  <c r="O25" i="2"/>
  <c r="M25" i="2"/>
  <c r="Q22" i="2"/>
  <c r="O22" i="2"/>
  <c r="M22" i="2"/>
  <c r="Q20" i="2"/>
  <c r="O20" i="2"/>
  <c r="M20" i="2"/>
  <c r="Q17" i="2"/>
  <c r="O17" i="2"/>
  <c r="M17" i="2"/>
  <c r="Q15" i="2"/>
  <c r="O15" i="2"/>
  <c r="M15" i="2"/>
  <c r="Q12" i="2"/>
  <c r="O12" i="2"/>
  <c r="M12" i="2"/>
  <c r="Q10" i="2"/>
  <c r="O10" i="2"/>
  <c r="M10" i="2"/>
  <c r="J113" i="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AS13" i="1"/>
  <c r="AS113" i="1"/>
  <c r="AM113" i="1"/>
  <c r="AN113" i="1" s="1"/>
  <c r="AM111" i="1"/>
  <c r="AN111" i="1" s="1"/>
  <c r="AM109" i="1"/>
  <c r="AN109" i="1" s="1"/>
  <c r="AM107" i="1"/>
  <c r="AN107" i="1" s="1"/>
  <c r="AM105" i="1"/>
  <c r="AN105" i="1" s="1"/>
  <c r="AM103" i="1"/>
  <c r="AN103" i="1" s="1"/>
  <c r="AM101" i="1"/>
  <c r="AN101" i="1" s="1"/>
  <c r="AM99" i="1"/>
  <c r="AN99" i="1" s="1"/>
  <c r="AM97" i="1"/>
  <c r="AN97" i="1" s="1"/>
  <c r="AM95" i="1"/>
  <c r="AN95" i="1" s="1"/>
  <c r="AM93" i="1"/>
  <c r="AN93" i="1" s="1"/>
  <c r="AM91" i="1"/>
  <c r="AN91" i="1" s="1"/>
  <c r="AM89" i="1"/>
  <c r="AN89" i="1" s="1"/>
  <c r="AM87" i="1"/>
  <c r="AN87" i="1" s="1"/>
  <c r="AM85" i="1"/>
  <c r="AN85" i="1" s="1"/>
  <c r="AM83" i="1"/>
  <c r="AN83" i="1" s="1"/>
  <c r="AM81" i="1"/>
  <c r="AN81" i="1"/>
  <c r="AM79" i="1"/>
  <c r="AN79" i="1" s="1"/>
  <c r="AM77" i="1"/>
  <c r="AN77" i="1" s="1"/>
  <c r="AM75" i="1"/>
  <c r="AN75" i="1" s="1"/>
  <c r="AM73" i="1"/>
  <c r="AN73" i="1" s="1"/>
  <c r="AM71" i="1"/>
  <c r="AN71" i="1" s="1"/>
  <c r="AM69" i="1"/>
  <c r="AN69" i="1" s="1"/>
  <c r="AM67" i="1"/>
  <c r="AN67" i="1" s="1"/>
  <c r="AM65" i="1"/>
  <c r="AN65" i="1" s="1"/>
  <c r="AM63" i="1"/>
  <c r="AN63" i="1" s="1"/>
  <c r="AM61" i="1"/>
  <c r="AN61" i="1" s="1"/>
  <c r="AM59" i="1"/>
  <c r="AN59" i="1" s="1"/>
  <c r="AM57" i="1"/>
  <c r="AN57" i="1" s="1"/>
  <c r="AM55" i="1"/>
  <c r="AN55" i="1" s="1"/>
  <c r="AM53" i="1"/>
  <c r="AN53" i="1" s="1"/>
  <c r="AM51" i="1"/>
  <c r="AN51" i="1" s="1"/>
  <c r="AM49" i="1"/>
  <c r="AN49" i="1" s="1"/>
  <c r="AM47" i="1"/>
  <c r="AN47" i="1" s="1"/>
  <c r="AM45" i="1"/>
  <c r="AN45" i="1" s="1"/>
  <c r="AM43" i="1"/>
  <c r="AN43" i="1" s="1"/>
  <c r="AM41" i="1"/>
  <c r="AN41" i="1" s="1"/>
  <c r="AM39" i="1"/>
  <c r="AN39" i="1" s="1"/>
  <c r="AM37" i="1"/>
  <c r="AN37" i="1" s="1"/>
  <c r="AM35" i="1"/>
  <c r="AN35" i="1" s="1"/>
  <c r="AM33" i="1"/>
  <c r="AN33" i="1" s="1"/>
  <c r="AM31" i="1"/>
  <c r="AN31" i="1" s="1"/>
  <c r="AM29" i="1"/>
  <c r="AN29" i="1" s="1"/>
  <c r="AM27" i="1"/>
  <c r="AN27" i="1" s="1"/>
  <c r="AM25" i="1"/>
  <c r="AN25" i="1" s="1"/>
  <c r="AM23" i="1"/>
  <c r="AN23" i="1" s="1"/>
  <c r="AM21" i="1"/>
  <c r="AN21" i="1" s="1"/>
  <c r="AM19" i="1"/>
  <c r="AN19" i="1" s="1"/>
  <c r="AM17" i="1"/>
  <c r="AN17" i="1" s="1"/>
  <c r="AM15" i="1"/>
  <c r="AN15" i="1" s="1"/>
  <c r="C6" i="2"/>
  <c r="S30" i="2"/>
  <c r="S25" i="2"/>
  <c r="AS15" i="1"/>
  <c r="AT15" i="1"/>
  <c r="AS17" i="1"/>
  <c r="AT17" i="1"/>
  <c r="AS19" i="1"/>
  <c r="AT19" i="1"/>
  <c r="AS21" i="1"/>
  <c r="AT21" i="1"/>
  <c r="AS23" i="1"/>
  <c r="AT23" i="1"/>
  <c r="AS25" i="1"/>
  <c r="AT25" i="1"/>
  <c r="AS27" i="1"/>
  <c r="AT27" i="1"/>
  <c r="AS29" i="1"/>
  <c r="AT29" i="1"/>
  <c r="AS31" i="1"/>
  <c r="AT31" i="1"/>
  <c r="AS33" i="1"/>
  <c r="AT33" i="1"/>
  <c r="AS35" i="1"/>
  <c r="AT35" i="1"/>
  <c r="AS37" i="1"/>
  <c r="AT37" i="1"/>
  <c r="AS39" i="1"/>
  <c r="AT39" i="1"/>
  <c r="AS41" i="1"/>
  <c r="AT41" i="1"/>
  <c r="AS43" i="1"/>
  <c r="AT43" i="1"/>
  <c r="AS45" i="1"/>
  <c r="AT45" i="1"/>
  <c r="AS47" i="1"/>
  <c r="AT47" i="1"/>
  <c r="AS49" i="1"/>
  <c r="AT49" i="1"/>
  <c r="AS51" i="1"/>
  <c r="AT51" i="1"/>
  <c r="AS53" i="1"/>
  <c r="AT53" i="1"/>
  <c r="AS55" i="1"/>
  <c r="AT55" i="1"/>
  <c r="AS57" i="1"/>
  <c r="AT57" i="1"/>
  <c r="AS59" i="1"/>
  <c r="AT59" i="1"/>
  <c r="AS61" i="1"/>
  <c r="AT61" i="1"/>
  <c r="AS63" i="1"/>
  <c r="AT63" i="1"/>
  <c r="AS65" i="1"/>
  <c r="AT65" i="1"/>
  <c r="AS67" i="1"/>
  <c r="AT67" i="1"/>
  <c r="AS69" i="1"/>
  <c r="AT69" i="1"/>
  <c r="AS71" i="1"/>
  <c r="AT71" i="1"/>
  <c r="AS73" i="1"/>
  <c r="AT73" i="1"/>
  <c r="AS75" i="1"/>
  <c r="AT75" i="1"/>
  <c r="AS77" i="1"/>
  <c r="AT77" i="1"/>
  <c r="AS79" i="1"/>
  <c r="AT79" i="1"/>
  <c r="AS81" i="1"/>
  <c r="AT81" i="1"/>
  <c r="AS83" i="1"/>
  <c r="AT83" i="1"/>
  <c r="AS85" i="1"/>
  <c r="AT85" i="1"/>
  <c r="AS87" i="1"/>
  <c r="AT87" i="1"/>
  <c r="AS89" i="1"/>
  <c r="AT89" i="1"/>
  <c r="AS91" i="1"/>
  <c r="AT91" i="1"/>
  <c r="AS93" i="1"/>
  <c r="AT93" i="1"/>
  <c r="AS95" i="1"/>
  <c r="AT95" i="1"/>
  <c r="AS97" i="1"/>
  <c r="AT97" i="1"/>
  <c r="AS99" i="1"/>
  <c r="AT99" i="1"/>
  <c r="AS101" i="1"/>
  <c r="AT101" i="1"/>
  <c r="AS103" i="1"/>
  <c r="AT103" i="1"/>
  <c r="AS105" i="1"/>
  <c r="AT105" i="1"/>
  <c r="AS107" i="1"/>
  <c r="AT107" i="1"/>
  <c r="AS109" i="1"/>
  <c r="AT109" i="1"/>
  <c r="AS111" i="1"/>
  <c r="AT111" i="1"/>
  <c r="AT113" i="1"/>
  <c r="AJ113" i="1"/>
  <c r="AK113" i="1" s="1"/>
  <c r="AJ111" i="1"/>
  <c r="AK111" i="1" s="1"/>
  <c r="AJ109" i="1"/>
  <c r="AK109" i="1" s="1"/>
  <c r="AJ107" i="1"/>
  <c r="AK107" i="1" s="1"/>
  <c r="AJ105" i="1"/>
  <c r="AK105" i="1" s="1"/>
  <c r="AJ103" i="1"/>
  <c r="AK103" i="1" s="1"/>
  <c r="AJ101" i="1"/>
  <c r="AK101" i="1" s="1"/>
  <c r="AJ99" i="1"/>
  <c r="AK99" i="1" s="1"/>
  <c r="AJ97" i="1"/>
  <c r="AK97" i="1" s="1"/>
  <c r="AJ95" i="1"/>
  <c r="AK95" i="1" s="1"/>
  <c r="AJ93" i="1"/>
  <c r="AK93" i="1" s="1"/>
  <c r="AJ91" i="1"/>
  <c r="AK91" i="1" s="1"/>
  <c r="AJ89" i="1"/>
  <c r="AK89" i="1" s="1"/>
  <c r="AJ87" i="1"/>
  <c r="AK87" i="1" s="1"/>
  <c r="AJ85" i="1"/>
  <c r="AK85" i="1" s="1"/>
  <c r="AJ83" i="1"/>
  <c r="AK83" i="1" s="1"/>
  <c r="AJ81" i="1"/>
  <c r="AK81" i="1" s="1"/>
  <c r="AJ79" i="1"/>
  <c r="AK79" i="1" s="1"/>
  <c r="AJ77" i="1"/>
  <c r="AK77" i="1" s="1"/>
  <c r="AJ75" i="1"/>
  <c r="AK75" i="1" s="1"/>
  <c r="AJ73" i="1"/>
  <c r="AK73" i="1" s="1"/>
  <c r="AJ71" i="1"/>
  <c r="AK71" i="1" s="1"/>
  <c r="AJ69" i="1"/>
  <c r="AK69" i="1" s="1"/>
  <c r="AJ67" i="1"/>
  <c r="AK67" i="1" s="1"/>
  <c r="AJ65" i="1"/>
  <c r="AK65" i="1" s="1"/>
  <c r="AJ63" i="1"/>
  <c r="AK63" i="1" s="1"/>
  <c r="AJ61" i="1"/>
  <c r="AK61" i="1" s="1"/>
  <c r="AJ59" i="1"/>
  <c r="AK59" i="1" s="1"/>
  <c r="AJ57" i="1"/>
  <c r="AK57" i="1" s="1"/>
  <c r="AJ55" i="1"/>
  <c r="AK55" i="1" s="1"/>
  <c r="AJ53" i="1"/>
  <c r="AK53" i="1" s="1"/>
  <c r="AJ51" i="1"/>
  <c r="AK51" i="1" s="1"/>
  <c r="AJ49" i="1"/>
  <c r="AK49" i="1" s="1"/>
  <c r="AJ47" i="1"/>
  <c r="AK47" i="1" s="1"/>
  <c r="AJ45" i="1"/>
  <c r="AK45" i="1" s="1"/>
  <c r="AJ43" i="1"/>
  <c r="AK43" i="1" s="1"/>
  <c r="AJ41" i="1"/>
  <c r="AK41" i="1" s="1"/>
  <c r="AJ39" i="1"/>
  <c r="AK39" i="1" s="1"/>
  <c r="AJ37" i="1"/>
  <c r="AK37" i="1" s="1"/>
  <c r="AJ35" i="1"/>
  <c r="AK35" i="1" s="1"/>
  <c r="AJ33" i="1"/>
  <c r="AK33" i="1" s="1"/>
  <c r="AJ31" i="1"/>
  <c r="AK31" i="1" s="1"/>
  <c r="AJ29" i="1"/>
  <c r="AK29" i="1" s="1"/>
  <c r="AJ27" i="1"/>
  <c r="AK27" i="1" s="1"/>
  <c r="AJ25" i="1"/>
  <c r="AK25" i="1" s="1"/>
  <c r="AJ23" i="1"/>
  <c r="AK23" i="1" s="1"/>
  <c r="AJ21" i="1"/>
  <c r="AK21" i="1" s="1"/>
  <c r="AJ19" i="1"/>
  <c r="AK19" i="1" s="1"/>
  <c r="AJ17" i="1"/>
  <c r="AK17" i="1" s="1"/>
  <c r="AJ15" i="1"/>
  <c r="AK15" i="1" s="1"/>
  <c r="B1" i="2"/>
  <c r="A15" i="1"/>
  <c r="A35" i="1"/>
  <c r="A36" i="1"/>
  <c r="A55" i="1"/>
  <c r="A56" i="1"/>
  <c r="A75" i="1"/>
  <c r="A76" i="1"/>
  <c r="A95" i="1"/>
  <c r="A96" i="1"/>
  <c r="S10" i="2"/>
  <c r="S15" i="2"/>
  <c r="S20" i="2"/>
  <c r="X16" i="2"/>
  <c r="E6" i="2" l="1"/>
  <c r="I6" i="2" s="1"/>
  <c r="AO25" i="1"/>
  <c r="AO26" i="1" s="1"/>
  <c r="AO29" i="1"/>
  <c r="AO30" i="1" s="1"/>
  <c r="AO41" i="1"/>
  <c r="AO42" i="1" s="1"/>
  <c r="AO17" i="1"/>
  <c r="AO18" i="1" s="1"/>
  <c r="AO39" i="1"/>
  <c r="AO40" i="1" s="1"/>
  <c r="AO43" i="1"/>
  <c r="AO44" i="1" s="1"/>
  <c r="AO53" i="1"/>
  <c r="AO75" i="1"/>
  <c r="AO76" i="1" s="1"/>
  <c r="AO57" i="1"/>
  <c r="AO58" i="1" s="1"/>
  <c r="B9" i="1"/>
  <c r="AO19" i="1"/>
  <c r="AO20" i="1" s="1"/>
  <c r="AO59" i="1"/>
  <c r="AO60" i="1" s="1"/>
  <c r="AO21" i="1"/>
  <c r="AO22" i="1" s="1"/>
  <c r="AO87" i="1"/>
  <c r="AO88" i="1" s="1"/>
  <c r="AO69" i="1"/>
  <c r="AO70" i="1" s="1"/>
  <c r="AO77" i="1"/>
  <c r="AO78" i="1" s="1"/>
  <c r="AO63" i="1"/>
  <c r="AO64" i="1" s="1"/>
  <c r="AO81" i="1"/>
  <c r="AO82" i="1" s="1"/>
  <c r="AO83" i="1"/>
  <c r="AO84" i="1" s="1"/>
  <c r="AO67" i="1"/>
  <c r="AO85" i="1"/>
  <c r="AO86" i="1" s="1"/>
  <c r="AO71" i="1"/>
  <c r="AO72" i="1" s="1"/>
  <c r="AO73" i="1"/>
  <c r="AO74" i="1" s="1"/>
  <c r="A16" i="1"/>
  <c r="C9" i="1" s="1"/>
  <c r="G9" i="1" s="1"/>
  <c r="I9" i="1" s="1"/>
  <c r="AT13" i="1"/>
  <c r="AO61" i="1"/>
  <c r="AO62" i="1" s="1"/>
  <c r="AO65" i="1"/>
  <c r="AO66" i="1" s="1"/>
  <c r="AO89" i="1"/>
  <c r="AO90" i="1" s="1"/>
  <c r="AO55" i="1"/>
  <c r="AO56" i="1" s="1"/>
  <c r="AO27" i="1"/>
  <c r="AO28" i="1" s="1"/>
  <c r="AO54" i="1"/>
  <c r="AL19" i="1"/>
  <c r="AL43" i="1"/>
  <c r="AL71" i="1"/>
  <c r="AL23" i="1"/>
  <c r="AL63" i="1"/>
  <c r="AL79" i="1"/>
  <c r="AL17" i="1"/>
  <c r="AL39" i="1"/>
  <c r="AL61" i="1"/>
  <c r="AL89" i="1"/>
  <c r="AL37" i="1"/>
  <c r="AL31" i="1"/>
  <c r="AL69" i="1"/>
  <c r="W16" i="2"/>
  <c r="L18" i="2" s="1"/>
  <c r="AL25" i="1"/>
  <c r="AL85" i="1"/>
  <c r="AL103" i="1"/>
  <c r="AL55" i="1"/>
  <c r="AL47" i="1"/>
  <c r="AL33" i="1"/>
  <c r="AL59" i="1"/>
  <c r="AL83" i="1"/>
  <c r="AP83" i="1" s="1"/>
  <c r="B83" i="1" s="1"/>
  <c r="AL29" i="1"/>
  <c r="AL49" i="1"/>
  <c r="AL99" i="1"/>
  <c r="AO113" i="1"/>
  <c r="AO114" i="1" s="1"/>
  <c r="AL113" i="1"/>
  <c r="AO99" i="1"/>
  <c r="AO100" i="1" s="1"/>
  <c r="AL91" i="1"/>
  <c r="AO31" i="1"/>
  <c r="AO32" i="1" s="1"/>
  <c r="AO103" i="1"/>
  <c r="AO104" i="1" s="1"/>
  <c r="AL53" i="1"/>
  <c r="AO15" i="1"/>
  <c r="AO16" i="1" s="1"/>
  <c r="AO101" i="1"/>
  <c r="AO102" i="1" s="1"/>
  <c r="V21" i="2"/>
  <c r="W21" i="2" s="1"/>
  <c r="L23" i="2" s="1"/>
  <c r="AL35" i="1"/>
  <c r="AL73" i="1"/>
  <c r="AL27" i="1"/>
  <c r="AL45" i="1"/>
  <c r="AL65" i="1"/>
  <c r="AL93" i="1"/>
  <c r="AL105" i="1"/>
  <c r="AO33" i="1"/>
  <c r="AO34" i="1" s="1"/>
  <c r="AO45" i="1"/>
  <c r="AO46" i="1" s="1"/>
  <c r="AO105" i="1"/>
  <c r="AO106" i="1" s="1"/>
  <c r="V26" i="2"/>
  <c r="W26" i="2" s="1"/>
  <c r="L28" i="2" s="1"/>
  <c r="AL107" i="1"/>
  <c r="AO35" i="1"/>
  <c r="AO36" i="1" s="1"/>
  <c r="AO47" i="1"/>
  <c r="AO48" i="1" s="1"/>
  <c r="AO107" i="1"/>
  <c r="AO108" i="1" s="1"/>
  <c r="AO97" i="1"/>
  <c r="AO98" i="1" s="1"/>
  <c r="AL41" i="1"/>
  <c r="AL101" i="1"/>
  <c r="AL81" i="1"/>
  <c r="AL21" i="1"/>
  <c r="AL109" i="1"/>
  <c r="AO37" i="1"/>
  <c r="AO38" i="1" s="1"/>
  <c r="AO49" i="1"/>
  <c r="AO50" i="1" s="1"/>
  <c r="AO93" i="1"/>
  <c r="AO94" i="1" s="1"/>
  <c r="AO109" i="1"/>
  <c r="AO110" i="1" s="1"/>
  <c r="V31" i="2"/>
  <c r="W31" i="2" s="1"/>
  <c r="L33" i="2" s="1"/>
  <c r="AL51" i="1"/>
  <c r="V36" i="2"/>
  <c r="W36" i="2" s="1"/>
  <c r="L38" i="2" s="1"/>
  <c r="AL57" i="1"/>
  <c r="AL87" i="1"/>
  <c r="AL97" i="1"/>
  <c r="AO23" i="1"/>
  <c r="AO24" i="1" s="1"/>
  <c r="AO51" i="1"/>
  <c r="AO52" i="1" s="1"/>
  <c r="AO95" i="1"/>
  <c r="AO96" i="1" s="1"/>
  <c r="AO111" i="1"/>
  <c r="AO112" i="1" s="1"/>
  <c r="AL77" i="1"/>
  <c r="AO79" i="1"/>
  <c r="AO80" i="1" s="1"/>
  <c r="AL15" i="1"/>
  <c r="AO91" i="1"/>
  <c r="AO92" i="1" s="1"/>
  <c r="AL111" i="1"/>
  <c r="AL67" i="1"/>
  <c r="AL95" i="1"/>
  <c r="AL75" i="1"/>
  <c r="AO68" i="1"/>
  <c r="AP21" i="1" l="1"/>
  <c r="B21" i="1" s="1"/>
  <c r="AP87" i="1"/>
  <c r="B87" i="1" s="1"/>
  <c r="AP25" i="1"/>
  <c r="B25" i="1" s="1"/>
  <c r="AP57" i="1"/>
  <c r="B57" i="1" s="1"/>
  <c r="AP17" i="1"/>
  <c r="B17" i="1" s="1"/>
  <c r="AP41" i="1"/>
  <c r="B41" i="1" s="1"/>
  <c r="AP43" i="1"/>
  <c r="B43" i="1" s="1"/>
  <c r="AP29" i="1"/>
  <c r="B29" i="1" s="1"/>
  <c r="AP63" i="1"/>
  <c r="B63" i="1" s="1"/>
  <c r="AP77" i="1"/>
  <c r="B77" i="1" s="1"/>
  <c r="AP69" i="1"/>
  <c r="B69" i="1" s="1"/>
  <c r="AP19" i="1"/>
  <c r="B19" i="1" s="1"/>
  <c r="AP75" i="1"/>
  <c r="B75" i="1" s="1"/>
  <c r="AP81" i="1"/>
  <c r="B81" i="1" s="1"/>
  <c r="AP53" i="1"/>
  <c r="B53" i="1" s="1"/>
  <c r="AP15" i="1"/>
  <c r="B15" i="1" s="1"/>
  <c r="AP85" i="1"/>
  <c r="B85" i="1" s="1"/>
  <c r="AP113" i="1"/>
  <c r="B113" i="1" s="1"/>
  <c r="AP71" i="1"/>
  <c r="B71" i="1" s="1"/>
  <c r="AP107" i="1"/>
  <c r="B107" i="1" s="1"/>
  <c r="AP67" i="1"/>
  <c r="B67" i="1" s="1"/>
  <c r="AP39" i="1"/>
  <c r="B39" i="1" s="1"/>
  <c r="AP55" i="1"/>
  <c r="B55" i="1" s="1"/>
  <c r="AP35" i="1"/>
  <c r="B35" i="1" s="1"/>
  <c r="AP79" i="1"/>
  <c r="B79" i="1" s="1"/>
  <c r="AP47" i="1"/>
  <c r="B47" i="1" s="1"/>
  <c r="AP49" i="1"/>
  <c r="B49" i="1" s="1"/>
  <c r="AP61" i="1"/>
  <c r="B61" i="1" s="1"/>
  <c r="AP27" i="1"/>
  <c r="B27" i="1" s="1"/>
  <c r="AP89" i="1"/>
  <c r="B89" i="1" s="1"/>
  <c r="AP73" i="1"/>
  <c r="B73" i="1" s="1"/>
  <c r="AP99" i="1"/>
  <c r="B99" i="1" s="1"/>
  <c r="AP101" i="1"/>
  <c r="B101" i="1" s="1"/>
  <c r="AP33" i="1"/>
  <c r="B33" i="1" s="1"/>
  <c r="AP105" i="1"/>
  <c r="B105" i="1" s="1"/>
  <c r="AP93" i="1"/>
  <c r="B93" i="1" s="1"/>
  <c r="AP65" i="1"/>
  <c r="B65" i="1" s="1"/>
  <c r="AP45" i="1"/>
  <c r="B45" i="1" s="1"/>
  <c r="AP31" i="1"/>
  <c r="B31" i="1" s="1"/>
  <c r="AP37" i="1"/>
  <c r="B37" i="1" s="1"/>
  <c r="AP23" i="1"/>
  <c r="B23" i="1" s="1"/>
  <c r="AP59" i="1"/>
  <c r="B59" i="1" s="1"/>
  <c r="AP103" i="1"/>
  <c r="B103" i="1" s="1"/>
  <c r="AP97" i="1"/>
  <c r="B97" i="1" s="1"/>
  <c r="AP91" i="1"/>
  <c r="B91" i="1" s="1"/>
  <c r="AP51" i="1"/>
  <c r="B51" i="1" s="1"/>
  <c r="AP109" i="1"/>
  <c r="B109" i="1" s="1"/>
  <c r="AP111" i="1"/>
  <c r="B111" i="1" s="1"/>
  <c r="AP95" i="1"/>
  <c r="B95" i="1" s="1"/>
</calcChain>
</file>

<file path=xl/sharedStrings.xml><?xml version="1.0" encoding="utf-8"?>
<sst xmlns="http://schemas.openxmlformats.org/spreadsheetml/2006/main" count="367" uniqueCount="197">
  <si>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</si>
  <si>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</si>
  <si>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</si>
  <si>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</si>
  <si>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</si>
  <si>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</si>
  <si>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</si>
  <si>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</si>
  <si>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</si>
  <si>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</si>
  <si>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</si>
  <si>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</si>
  <si>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</si>
  <si>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参加料／種目</t>
    <rPh sb="0" eb="2">
      <t>サンカ</t>
    </rPh>
    <rPh sb="4" eb="6">
      <t>シュモク</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</si>
  <si>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</si>
  <si>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</si>
  <si>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</si>
  <si>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</si>
  <si>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</si>
  <si>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</si>
  <si>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</si>
  <si>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</si>
  <si>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</si>
  <si>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</si>
  <si>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②エントリー種別（新規／訂正送信）を選択</t>
    <rPh sb="6" eb="8">
      <t>シュベツ</t>
    </rPh>
    <rPh sb="9" eb="11">
      <t>シンキ</t>
    </rPh>
    <rPh sb="12" eb="14">
      <t>テイセイ</t>
    </rPh>
    <rPh sb="14" eb="16">
      <t>ソウシン</t>
    </rPh>
    <rPh sb="18" eb="20">
      <t>センタク</t>
    </rPh>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</si>
  <si>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</si>
  <si>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</si>
  <si>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</si>
  <si>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</si>
  <si>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</si>
  <si>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</si>
  <si>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</si>
  <si>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</si>
  <si>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</si>
  <si>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</si>
  <si>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</si>
  <si>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</si>
  <si>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</si>
  <si>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</si>
  <si>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</si>
  <si>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</si>
  <si>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</si>
  <si>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t>
    <phoneticPr fontId="2"/>
  </si>
  <si>
    <t>走幅跳</t>
    <rPh sb="0" eb="1">
      <t>ハシ</t>
    </rPh>
    <rPh sb="1" eb="2">
      <t>ハバ</t>
    </rPh>
    <rPh sb="2" eb="3">
      <t>チョウ</t>
    </rPh>
    <phoneticPr fontId="2"/>
  </si>
  <si>
    <t>高校</t>
    <rPh sb="0" eb="2">
      <t>コウコウ</t>
    </rPh>
    <phoneticPr fontId="2"/>
  </si>
  <si>
    <t>中学</t>
    <rPh sb="0" eb="2">
      <t>チュウガク</t>
    </rPh>
    <phoneticPr fontId="2"/>
  </si>
  <si>
    <t>100m</t>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</si>
  <si>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</si>
  <si>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</si>
  <si>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</si>
  <si>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</si>
  <si>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</si>
  <si>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</si>
  <si>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</si>
  <si>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</si>
  <si>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</si>
  <si>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</si>
  <si>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</si>
  <si>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</si>
  <si>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</si>
  <si>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</si>
  <si>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</si>
  <si>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</si>
  <si>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</si>
  <si>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1000m</t>
    <phoneticPr fontId="2"/>
  </si>
  <si>
    <t>3000m</t>
    <phoneticPr fontId="2"/>
  </si>
  <si>
    <t>100m</t>
    <phoneticPr fontId="2"/>
  </si>
  <si>
    <t>走高跳</t>
    <rPh sb="0" eb="1">
      <t>ハシ</t>
    </rPh>
    <rPh sb="1" eb="3">
      <t>タカト</t>
    </rPh>
    <phoneticPr fontId="2"/>
  </si>
  <si>
    <t>走幅跳</t>
    <rPh sb="0" eb="1">
      <t>ハシ</t>
    </rPh>
    <rPh sb="1" eb="3">
      <t>ハバト</t>
    </rPh>
    <phoneticPr fontId="2"/>
  </si>
  <si>
    <t>3000m</t>
    <phoneticPr fontId="2"/>
  </si>
  <si>
    <t>一般男子</t>
    <rPh sb="0" eb="2">
      <t>イッパン</t>
    </rPh>
    <rPh sb="2" eb="4">
      <t>ダンシ</t>
    </rPh>
    <phoneticPr fontId="2"/>
  </si>
  <si>
    <t>一般女子</t>
    <rPh sb="0" eb="2">
      <t>イッパン</t>
    </rPh>
    <rPh sb="2" eb="4">
      <t>ジョシ</t>
    </rPh>
    <phoneticPr fontId="2"/>
  </si>
  <si>
    <t>中学中学男子</t>
    <rPh sb="2" eb="4">
      <t>チュウガク</t>
    </rPh>
    <rPh sb="4" eb="6">
      <t>ダンシ</t>
    </rPh>
    <phoneticPr fontId="2"/>
  </si>
  <si>
    <t>中学中学女子</t>
    <rPh sb="2" eb="4">
      <t>チュウガク</t>
    </rPh>
    <rPh sb="4" eb="6">
      <t>ジョシ</t>
    </rPh>
    <phoneticPr fontId="2"/>
  </si>
  <si>
    <t>小学小男4_6年</t>
    <phoneticPr fontId="2"/>
  </si>
  <si>
    <t>小学小女4_6年</t>
    <phoneticPr fontId="2"/>
  </si>
  <si>
    <t>緊急連絡先
電話番号</t>
    <rPh sb="0" eb="2">
      <t>キンキュウ</t>
    </rPh>
    <rPh sb="2" eb="5">
      <t>レンラクサキ</t>
    </rPh>
    <rPh sb="6" eb="8">
      <t>デンワ</t>
    </rPh>
    <rPh sb="8" eb="10">
      <t>バンゴウ</t>
    </rPh>
    <phoneticPr fontId="2"/>
  </si>
  <si>
    <t>ﾌﾘｶﾞﾅ(半角ｶﾅ)</t>
    <rPh sb="6" eb="8">
      <t>ハンカク</t>
    </rPh>
    <phoneticPr fontId="2"/>
  </si>
  <si>
    <t>1000m</t>
    <phoneticPr fontId="2"/>
  </si>
  <si>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</si>
  <si>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</si>
  <si>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</si>
  <si>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</si>
  <si>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</si>
  <si>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</si>
  <si>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</si>
  <si>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</si>
  <si>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</si>
  <si>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</si>
  <si>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所属名を入れて下さい。</t>
    <rPh sb="4" eb="5">
      <t>イ</t>
    </rPh>
    <rPh sb="7" eb="8">
      <t>クダ</t>
    </rPh>
    <phoneticPr fontId="2"/>
  </si>
  <si>
    <t>（２）個人種目申込一覧表</t>
    <rPh sb="3" eb="5">
      <t>コジン</t>
    </rPh>
    <rPh sb="5" eb="7">
      <t>シュモク</t>
    </rPh>
    <rPh sb="7" eb="9">
      <t>モウシコミ</t>
    </rPh>
    <rPh sb="9" eb="11">
      <t>イチラン</t>
    </rPh>
    <rPh sb="11" eb="12">
      <t>ヒョウ</t>
    </rPh>
    <phoneticPr fontId="2"/>
  </si>
  <si>
    <t>　小学校は”小”、中学校は”中”、高校は”高”を必ずつけてください。</t>
    <rPh sb="1" eb="3">
      <t>ショウガク</t>
    </rPh>
    <rPh sb="3" eb="4">
      <t>コウ</t>
    </rPh>
    <rPh sb="6" eb="7">
      <t>ショウ</t>
    </rPh>
    <rPh sb="9" eb="11">
      <t>チュウガク</t>
    </rPh>
    <rPh sb="11" eb="12">
      <t>コウ</t>
    </rPh>
    <rPh sb="14" eb="15">
      <t>チュウ</t>
    </rPh>
    <rPh sb="17" eb="19">
      <t>コウコウ</t>
    </rPh>
    <rPh sb="21" eb="22">
      <t>コウ</t>
    </rPh>
    <rPh sb="24" eb="25">
      <t>カナラ</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</si>
  <si>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</si>
  <si>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</si>
  <si>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</si>
  <si>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</si>
  <si>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</si>
  <si>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</si>
  <si>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</si>
  <si>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（例：1000ｍ　3分20秒48 → 32048、　走幅跳　3m20　→　320）</t>
    <phoneticPr fontId="2"/>
  </si>
  <si>
    <t>（３）リレー申込票</t>
    <rPh sb="6" eb="8">
      <t>モウシコミ</t>
    </rPh>
    <rPh sb="8" eb="9">
      <t>ヒョウ</t>
    </rPh>
    <phoneticPr fontId="2"/>
  </si>
  <si>
    <t>　絶対に、他のデータからの貼り付けはしないで下さい。</t>
    <rPh sb="1" eb="3">
      <t>ゼッタイ</t>
    </rPh>
    <rPh sb="5" eb="6">
      <t>タ</t>
    </rPh>
    <rPh sb="13" eb="14">
      <t>ハ</t>
    </rPh>
    <rPh sb="15" eb="16">
      <t>ツ</t>
    </rPh>
    <rPh sb="22" eb="23">
      <t>クダ</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</si>
  <si>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</si>
  <si>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</si>
  <si>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</si>
  <si>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</si>
  <si>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</si>
  <si>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　</t>
    <phoneticPr fontId="2"/>
  </si>
  <si>
    <t>⑤コメント</t>
    <phoneticPr fontId="2"/>
  </si>
  <si>
    <t>⑨受付完了の自動返信メールを受信し、内容を確認してください。</t>
    <rPh sb="18" eb="20">
      <t>ナイヨウ</t>
    </rPh>
    <rPh sb="21" eb="23">
      <t>カクニン</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</si>
  <si>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</si>
  <si>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</si>
  <si>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</si>
  <si>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</si>
  <si>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　　　　　　性別・ｸﾗｽ
　種目</t>
    <rPh sb="6" eb="7">
      <t>セイ</t>
    </rPh>
    <rPh sb="7" eb="8">
      <t>ベツ</t>
    </rPh>
    <rPh sb="14" eb="16">
      <t>シュモク</t>
    </rPh>
    <phoneticPr fontId="2"/>
  </si>
  <si>
    <t>男子</t>
    <rPh sb="0" eb="2">
      <t>ダンシ</t>
    </rPh>
    <phoneticPr fontId="2"/>
  </si>
  <si>
    <t>女子</t>
    <rPh sb="0" eb="2">
      <t>ジョシ</t>
    </rPh>
    <phoneticPr fontId="2"/>
  </si>
  <si>
    <t>砲丸投(7.260kg)</t>
    <phoneticPr fontId="2"/>
  </si>
  <si>
    <t>砲丸投(4.000kg)</t>
    <phoneticPr fontId="2"/>
  </si>
  <si>
    <t>一般高校男子</t>
    <rPh sb="0" eb="2">
      <t>イッパン</t>
    </rPh>
    <rPh sb="2" eb="4">
      <t>コウコウ</t>
    </rPh>
    <rPh sb="4" eb="6">
      <t>ダンシ</t>
    </rPh>
    <phoneticPr fontId="2"/>
  </si>
  <si>
    <t>一般高校女子</t>
    <rPh sb="0" eb="2">
      <t>イッパン</t>
    </rPh>
    <rPh sb="2" eb="4">
      <t>コウコウ</t>
    </rPh>
    <rPh sb="4" eb="6">
      <t>ジョシ</t>
    </rPh>
    <phoneticPr fontId="2"/>
  </si>
  <si>
    <t>小学共通男子</t>
    <rPh sb="0" eb="2">
      <t>ショウガク</t>
    </rPh>
    <phoneticPr fontId="2"/>
  </si>
  <si>
    <t>小学共通女子</t>
    <rPh sb="2" eb="4">
      <t>キョウツウ</t>
    </rPh>
    <rPh sb="4" eb="6">
      <t>ジョシ</t>
    </rPh>
    <phoneticPr fontId="2"/>
  </si>
  <si>
    <t>小学6年男子</t>
    <rPh sb="0" eb="2">
      <t>ショウガク</t>
    </rPh>
    <rPh sb="3" eb="4">
      <t>ネン</t>
    </rPh>
    <rPh sb="4" eb="6">
      <t>ダンシ</t>
    </rPh>
    <phoneticPr fontId="2"/>
  </si>
  <si>
    <t>小学6年女子</t>
    <rPh sb="0" eb="2">
      <t>ショウガク</t>
    </rPh>
    <rPh sb="3" eb="4">
      <t>ネン</t>
    </rPh>
    <rPh sb="4" eb="6">
      <t>ジョシ</t>
    </rPh>
    <phoneticPr fontId="2"/>
  </si>
  <si>
    <t>小学5年男子</t>
    <rPh sb="0" eb="2">
      <t>ショウガク</t>
    </rPh>
    <rPh sb="3" eb="4">
      <t>ネン</t>
    </rPh>
    <rPh sb="4" eb="6">
      <t>ダンシ</t>
    </rPh>
    <phoneticPr fontId="2"/>
  </si>
  <si>
    <t>小学5年女子</t>
    <rPh sb="0" eb="2">
      <t>ショウガク</t>
    </rPh>
    <rPh sb="3" eb="4">
      <t>ネン</t>
    </rPh>
    <rPh sb="4" eb="6">
      <t>ジョシ</t>
    </rPh>
    <phoneticPr fontId="2"/>
  </si>
  <si>
    <t>小学4年男子</t>
    <rPh sb="0" eb="2">
      <t>ショウガク</t>
    </rPh>
    <rPh sb="3" eb="4">
      <t>ネン</t>
    </rPh>
    <rPh sb="4" eb="6">
      <t>ダンシ</t>
    </rPh>
    <phoneticPr fontId="2"/>
  </si>
  <si>
    <t>小学4年女子</t>
    <rPh sb="0" eb="2">
      <t>ショウガク</t>
    </rPh>
    <rPh sb="3" eb="4">
      <t>ネン</t>
    </rPh>
    <rPh sb="4" eb="6">
      <t>ジョシ</t>
    </rPh>
    <phoneticPr fontId="2"/>
  </si>
  <si>
    <t>小学4-6年男子</t>
    <rPh sb="6" eb="8">
      <t>ダンシ</t>
    </rPh>
    <phoneticPr fontId="2"/>
  </si>
  <si>
    <t>小学4-6年女子</t>
    <rPh sb="6" eb="8">
      <t>ジョシ</t>
    </rPh>
    <phoneticPr fontId="1"/>
  </si>
  <si>
    <t>○</t>
  </si>
  <si>
    <t>○</t>
    <phoneticPr fontId="2"/>
  </si>
  <si>
    <t>(C)</t>
    <phoneticPr fontId="2"/>
  </si>
  <si>
    <t>(D)</t>
    <phoneticPr fontId="2"/>
  </si>
  <si>
    <t>混合</t>
    <rPh sb="0" eb="2">
      <t>コンゴウ</t>
    </rPh>
    <phoneticPr fontId="2"/>
  </si>
  <si>
    <t>(E)</t>
    <phoneticPr fontId="2"/>
  </si>
  <si>
    <t>(A)</t>
    <phoneticPr fontId="2"/>
  </si>
  <si>
    <t>(B)</t>
    <phoneticPr fontId="2"/>
  </si>
  <si>
    <t>リレーのみ参加料</t>
    <rPh sb="5" eb="7">
      <t>サンカ</t>
    </rPh>
    <rPh sb="7" eb="8">
      <t>リョウ</t>
    </rPh>
    <phoneticPr fontId="3"/>
  </si>
  <si>
    <t>【大会別特記事項】
○参考記録を必ず入力してください。4×100mR も分表示です。（例： 62秒35 ×　→　10235）
○男女混合リレーは、女子３名を上段に、男子３名を下段に
   入力してください。</t>
    <rPh sb="1" eb="3">
      <t>タイカイ</t>
    </rPh>
    <rPh sb="3" eb="4">
      <t>ベツ</t>
    </rPh>
    <rPh sb="4" eb="6">
      <t>トッキ</t>
    </rPh>
    <rPh sb="6" eb="8">
      <t>ジコウ</t>
    </rPh>
    <phoneticPr fontId="2"/>
  </si>
  <si>
    <t>中学共通男子</t>
    <rPh sb="0" eb="2">
      <t>チュウガク</t>
    </rPh>
    <rPh sb="2" eb="4">
      <t>キョウツウ</t>
    </rPh>
    <rPh sb="4" eb="6">
      <t>ダンシ</t>
    </rPh>
    <phoneticPr fontId="2"/>
  </si>
  <si>
    <t>中学共通女子</t>
    <rPh sb="0" eb="2">
      <t>チュウガク</t>
    </rPh>
    <rPh sb="2" eb="4">
      <t>キョウツウ</t>
    </rPh>
    <rPh sb="4" eb="6">
      <t>ジョシ</t>
    </rPh>
    <phoneticPr fontId="2"/>
  </si>
  <si>
    <t>中学1年男子</t>
    <rPh sb="0" eb="2">
      <t>チュウガク</t>
    </rPh>
    <rPh sb="3" eb="4">
      <t>ネン</t>
    </rPh>
    <rPh sb="4" eb="6">
      <t>ダンシ</t>
    </rPh>
    <phoneticPr fontId="2"/>
  </si>
  <si>
    <t>中学1年女子</t>
    <rPh sb="0" eb="2">
      <t>チュウガク</t>
    </rPh>
    <rPh sb="3" eb="4">
      <t>ネン</t>
    </rPh>
    <rPh sb="4" eb="6">
      <t>ジョシ</t>
    </rPh>
    <phoneticPr fontId="2"/>
  </si>
  <si>
    <t>　混合リレーの場合は、女子3名を上段に、男子3名を下段に入力して下さい。</t>
    <rPh sb="1" eb="3">
      <t>コンゴウ</t>
    </rPh>
    <rPh sb="7" eb="9">
      <t>バアイ</t>
    </rPh>
    <rPh sb="11" eb="13">
      <t>ジョシ</t>
    </rPh>
    <rPh sb="14" eb="15">
      <t>メイ</t>
    </rPh>
    <rPh sb="16" eb="18">
      <t>ジョウダン</t>
    </rPh>
    <rPh sb="20" eb="22">
      <t>ダンシ</t>
    </rPh>
    <rPh sb="23" eb="24">
      <t>メイ</t>
    </rPh>
    <rPh sb="25" eb="27">
      <t>ゲダン</t>
    </rPh>
    <rPh sb="28" eb="30">
      <t>ニュウリョク</t>
    </rPh>
    <rPh sb="32" eb="33">
      <t>クダ</t>
    </rPh>
    <phoneticPr fontId="2"/>
  </si>
  <si>
    <t>（入力を間違えますと、性別が異なってしまいます）</t>
    <rPh sb="1" eb="3">
      <t>ニュウリョク</t>
    </rPh>
    <rPh sb="4" eb="6">
      <t>マチガ</t>
    </rPh>
    <rPh sb="11" eb="13">
      <t>セイベツ</t>
    </rPh>
    <rPh sb="14" eb="15">
      <t>コト</t>
    </rPh>
    <phoneticPr fontId="2"/>
  </si>
  <si>
    <t>⑧セルが”赤色”になっているところが無いか（未入力）確認してください。</t>
    <rPh sb="5" eb="7">
      <t>アカイロ</t>
    </rPh>
    <rPh sb="18" eb="19">
      <t>ナ</t>
    </rPh>
    <rPh sb="22" eb="25">
      <t>ミニュウリョク</t>
    </rPh>
    <rPh sb="26" eb="28">
      <t>カクニン</t>
    </rPh>
    <phoneticPr fontId="2"/>
  </si>
  <si>
    <t>砲丸投(7.260kg)</t>
    <phoneticPr fontId="2"/>
  </si>
  <si>
    <t>砲丸投(4.000kg)</t>
    <rPh sb="0" eb="3">
      <t>ホウガンナゲ</t>
    </rPh>
    <phoneticPr fontId="2"/>
  </si>
  <si>
    <t>1年100m</t>
    <rPh sb="1" eb="2">
      <t>ネン</t>
    </rPh>
    <phoneticPr fontId="2"/>
  </si>
  <si>
    <t>2年100m</t>
    <rPh sb="1" eb="2">
      <t>ネン</t>
    </rPh>
    <phoneticPr fontId="2"/>
  </si>
  <si>
    <t>3年100m</t>
    <rPh sb="1" eb="2">
      <t>ネン</t>
    </rPh>
    <phoneticPr fontId="2"/>
  </si>
  <si>
    <t>小学共通男子</t>
    <rPh sb="0" eb="2">
      <t>ショウガク</t>
    </rPh>
    <rPh sb="2" eb="4">
      <t>キョウツウ</t>
    </rPh>
    <rPh sb="4" eb="6">
      <t>ダンシ</t>
    </rPh>
    <phoneticPr fontId="2"/>
  </si>
  <si>
    <t>小学共通女子</t>
    <rPh sb="0" eb="2">
      <t>ショウガク</t>
    </rPh>
    <rPh sb="2" eb="4">
      <t>キョウツウ</t>
    </rPh>
    <rPh sb="4" eb="6">
      <t>ジョシ</t>
    </rPh>
    <phoneticPr fontId="2"/>
  </si>
  <si>
    <t>100m</t>
    <phoneticPr fontId="2"/>
  </si>
  <si>
    <t>4×100mR</t>
  </si>
  <si>
    <t>　ここを選択しないと「種目」を選択できません。</t>
    <rPh sb="4" eb="6">
      <t>センタク</t>
    </rPh>
    <rPh sb="11" eb="13">
      <t>シュモク</t>
    </rPh>
    <rPh sb="15" eb="17">
      <t>センタク</t>
    </rPh>
    <phoneticPr fontId="2"/>
  </si>
  <si>
    <t>学年</t>
    <rPh sb="0" eb="2">
      <t>ガクネン</t>
    </rPh>
    <phoneticPr fontId="2"/>
  </si>
  <si>
    <t>ｶﾃｺﾞﾘ</t>
    <phoneticPr fontId="2"/>
  </si>
  <si>
    <t>ﾘﾚｰ参加人数</t>
    <rPh sb="3" eb="5">
      <t>サンカ</t>
    </rPh>
    <rPh sb="5" eb="7">
      <t>ニンズウ</t>
    </rPh>
    <phoneticPr fontId="2"/>
  </si>
  <si>
    <t>運営協力者氏名</t>
    <rPh sb="0" eb="2">
      <t>ウンエイ</t>
    </rPh>
    <rPh sb="2" eb="5">
      <t>キョウリョクシャ</t>
    </rPh>
    <rPh sb="5" eb="7">
      <t>シメイ</t>
    </rPh>
    <phoneticPr fontId="2"/>
  </si>
  <si>
    <t>各競技会のエントリーは、エントリーファイルの送信（受付）により、完了となります。</t>
    <rPh sb="0" eb="1">
      <t>カク</t>
    </rPh>
    <rPh sb="1" eb="4">
      <t>キョウギカイ</t>
    </rPh>
    <rPh sb="22" eb="24">
      <t>ソウシン</t>
    </rPh>
    <rPh sb="25" eb="27">
      <t>ウケツケ</t>
    </rPh>
    <rPh sb="32" eb="34">
      <t>カンリョウ</t>
    </rPh>
    <phoneticPr fontId="2"/>
  </si>
  <si>
    <t>１．エントリーについて</t>
    <phoneticPr fontId="2"/>
  </si>
  <si>
    <t>（4）追加・訂正</t>
    <rPh sb="3" eb="5">
      <t>ツイカ</t>
    </rPh>
    <rPh sb="6" eb="8">
      <t>テイセイ</t>
    </rPh>
    <phoneticPr fontId="2"/>
  </si>
  <si>
    <t>　</t>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</si>
  <si>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</si>
  <si>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t>⑨「参考記録」に自己記録を入力して下さい。</t>
    <rPh sb="2" eb="4">
      <t>サンコウ</t>
    </rPh>
    <rPh sb="4" eb="6">
      <t>キロク</t>
    </rPh>
    <rPh sb="8" eb="10">
      <t>ジコ</t>
    </rPh>
    <rPh sb="10" eb="12">
      <t>キロク</t>
    </rPh>
    <rPh sb="13" eb="15">
      <t>ニュウリョク</t>
    </rPh>
    <rPh sb="17" eb="18">
      <t>クダ</t>
    </rPh>
    <phoneticPr fontId="2"/>
  </si>
  <si>
    <t>④「参考記録」にチーム記録を入力して下さい。</t>
    <rPh sb="2" eb="4">
      <t>サンコウ</t>
    </rPh>
    <rPh sb="4" eb="6">
      <t>キロク</t>
    </rPh>
    <rPh sb="11" eb="13">
      <t>キロク</t>
    </rPh>
    <rPh sb="14" eb="16">
      <t>ニュウリョク</t>
    </rPh>
    <rPh sb="18" eb="19">
      <t>クダ</t>
    </rPh>
    <phoneticPr fontId="2"/>
  </si>
  <si>
    <r>
      <t>所属名称ﾌﾘｶﾞﾅ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0" eb="2">
      <t>ショゾク</t>
    </rPh>
    <rPh sb="2" eb="4">
      <t>メイショウ</t>
    </rPh>
    <rPh sb="11" eb="13">
      <t>ハンカク</t>
    </rPh>
    <rPh sb="16" eb="18">
      <t>ニュウリョク</t>
    </rPh>
    <rPh sb="20" eb="21">
      <t>クダ</t>
    </rPh>
    <phoneticPr fontId="1"/>
  </si>
  <si>
    <t>リレー申込票／長野陸上競技協会　</t>
    <rPh sb="7" eb="9">
      <t>ナガノ</t>
    </rPh>
    <rPh sb="9" eb="11">
      <t>リクジョウ</t>
    </rPh>
    <rPh sb="11" eb="13">
      <t>キョウギ</t>
    </rPh>
    <rPh sb="13" eb="15">
      <t>キョウカイ</t>
    </rPh>
    <phoneticPr fontId="3"/>
  </si>
  <si>
    <t>ジャベリックスロー(300g)</t>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</si>
  <si>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</si>
  <si>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</si>
  <si>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ジャベボール投</t>
    <phoneticPr fontId="2"/>
  </si>
  <si>
    <t>ジャベリックボール投</t>
    <phoneticPr fontId="2"/>
  </si>
  <si>
    <t>⑤「アスリートビブス」を入力して下さい。（入力不要の場合は必要ありません）</t>
    <rPh sb="12" eb="14">
      <t>ニュウリョク</t>
    </rPh>
    <rPh sb="16" eb="17">
      <t>クダ</t>
    </rPh>
    <rPh sb="21" eb="23">
      <t>ニュウリョク</t>
    </rPh>
    <rPh sb="23" eb="25">
      <t>フヨウ</t>
    </rPh>
    <rPh sb="26" eb="28">
      <t>バアイ</t>
    </rPh>
    <rPh sb="29" eb="31">
      <t>ヒツヨウ</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</si>
  <si>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</si>
  <si>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</si>
  <si>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アスリート
ビブス</t>
    <phoneticPr fontId="3"/>
  </si>
  <si>
    <t>アスリートビブス
/学年</t>
    <rPh sb="10" eb="12">
      <t>ガクネン</t>
    </rPh>
    <phoneticPr fontId="2"/>
  </si>
  <si>
    <r>
      <t xml:space="preserve">所属名称
</t>
    </r>
    <r>
      <rPr>
        <sz val="9"/>
        <color rgb="FFDD0806"/>
        <rFont val="Meiryo UI"/>
        <family val="3"/>
        <charset val="128"/>
      </rPr>
      <t>("小""中""高"入れて下さい)</t>
    </r>
    <rPh sb="0" eb="2">
      <t>ショゾク</t>
    </rPh>
    <rPh sb="2" eb="4">
      <t>メイショウ</t>
    </rPh>
    <rPh sb="7" eb="8">
      <t>ショウ</t>
    </rPh>
    <rPh sb="10" eb="11">
      <t>チュウ</t>
    </rPh>
    <rPh sb="13" eb="14">
      <t>コウ</t>
    </rPh>
    <rPh sb="15" eb="16">
      <t>イ</t>
    </rPh>
    <rPh sb="18" eb="19">
      <t>クダ</t>
    </rPh>
    <phoneticPr fontId="1"/>
  </si>
  <si>
    <r>
      <t>【大会別特記事項】
○参考記録を必ず入力のこと。
   小学生は分かる範囲で可。</t>
    </r>
    <r>
      <rPr>
        <b/>
        <sz val="12"/>
        <color indexed="10"/>
        <rFont val="Meiryo UI"/>
        <family val="3"/>
        <charset val="128"/>
      </rPr>
      <t xml:space="preserve">
○上位所属/ｶﾃｺﾞﾘと性別/ｸﾗｽを選択すると、該当の種目がドロップダウンで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8" eb="31">
      <t>ショウガクセイ</t>
    </rPh>
    <rPh sb="32" eb="33">
      <t>ワ</t>
    </rPh>
    <rPh sb="35" eb="37">
      <t>ハンイ</t>
    </rPh>
    <rPh sb="42" eb="44">
      <t>ジョウイ</t>
    </rPh>
    <rPh sb="44" eb="46">
      <t>ショゾク</t>
    </rPh>
    <rPh sb="53" eb="55">
      <t>セイベツ</t>
    </rPh>
    <rPh sb="60" eb="62">
      <t>センタク</t>
    </rPh>
    <rPh sb="66" eb="68">
      <t>ガイトウ</t>
    </rPh>
    <rPh sb="69" eb="71">
      <t>シュモク</t>
    </rPh>
    <rPh sb="84" eb="86">
      <t>センタク</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</si>
  <si>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</si>
  <si>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</si>
  <si>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</si>
  <si>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</si>
  <si>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②「種目」をドロップダウンから選択して下さい。</t>
    <rPh sb="2" eb="4">
      <t>シュモク</t>
    </rPh>
    <rPh sb="15" eb="17">
      <t>センタク</t>
    </rPh>
    <rPh sb="19" eb="20">
      <t>クダ</t>
    </rPh>
    <phoneticPr fontId="2"/>
  </si>
  <si>
    <t>①「性別/ｸﾗｽ」をドロップダウンから選択して下さい。</t>
    <rPh sb="2" eb="4">
      <t>セイベツ</t>
    </rPh>
    <rPh sb="19" eb="21">
      <t>センタク</t>
    </rPh>
    <rPh sb="23" eb="24">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</si>
  <si>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</si>
  <si>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r>
      <t>③「チーム枝番」は、</t>
    </r>
    <r>
      <rPr>
        <u/>
        <sz val="11"/>
        <color indexed="10"/>
        <rFont val="Meiryo UI"/>
        <family val="3"/>
        <charset val="128"/>
      </rPr>
      <t>同じ性別で複数のチームがエントリーする場合のみドロップ</t>
    </r>
    <r>
      <rPr>
        <sz val="11"/>
        <rFont val="Meiryo UI"/>
        <family val="3"/>
        <charset val="128"/>
      </rPr>
      <t>ダウンから選択して下さい。</t>
    </r>
    <rPh sb="5" eb="6">
      <t>エダ</t>
    </rPh>
    <rPh sb="6" eb="7">
      <t>バン</t>
    </rPh>
    <rPh sb="10" eb="11">
      <t>オナ</t>
    </rPh>
    <rPh sb="12" eb="14">
      <t>セイベツ</t>
    </rPh>
    <rPh sb="15" eb="17">
      <t>フクスウ</t>
    </rPh>
    <rPh sb="29" eb="31">
      <t>バアイ</t>
    </rPh>
    <rPh sb="42" eb="44">
      <t>センタク</t>
    </rPh>
    <rPh sb="46" eb="47">
      <t>クダ</t>
    </rPh>
    <phoneticPr fontId="2"/>
  </si>
  <si>
    <t>ドロップダウンメニュー</t>
    <phoneticPr fontId="2"/>
  </si>
  <si>
    <t>3000m</t>
  </si>
  <si>
    <t>ファイル名は23TaihokuSports_○○○にして下さい。（下記参照）</t>
    <rPh sb="4" eb="5">
      <t>メイ</t>
    </rPh>
    <rPh sb="28" eb="29">
      <t>クダ</t>
    </rPh>
    <rPh sb="33" eb="35">
      <t>カキ</t>
    </rPh>
    <rPh sb="35" eb="37">
      <t>サンショウ</t>
    </rPh>
    <phoneticPr fontId="2"/>
  </si>
  <si>
    <t>ダウンロード時のファイル名は「23TaihokuSports_entryfile」となっているので、「entryfile」の部分を消去して、</t>
    <rPh sb="6" eb="7">
      <t>ジ</t>
    </rPh>
    <rPh sb="62" eb="64">
      <t>ブブン</t>
    </rPh>
    <rPh sb="65" eb="67">
      <t>ショウキョ</t>
    </rPh>
    <phoneticPr fontId="2"/>
  </si>
  <si>
    <t>（例：23TaihokuSports_entryfile を 23TaihokuSports_大北小 に変更　”小”まで記入してください　”学校”は記入しないで下さい）</t>
    <rPh sb="1" eb="2">
      <t>レイ</t>
    </rPh>
    <rPh sb="47" eb="49">
      <t>タイホク</t>
    </rPh>
    <rPh sb="49" eb="50">
      <t>ショウ</t>
    </rPh>
    <rPh sb="50" eb="51">
      <t>チュウコウ</t>
    </rPh>
    <rPh sb="52" eb="54">
      <t>ヘンコウ</t>
    </rPh>
    <rPh sb="56" eb="57">
      <t>ショウ</t>
    </rPh>
    <rPh sb="60" eb="62">
      <t>キニュウ</t>
    </rPh>
    <rPh sb="70" eb="72">
      <t>ガッコウ</t>
    </rPh>
    <rPh sb="74" eb="76">
      <t>キニュウ</t>
    </rPh>
    <rPh sb="80" eb="81">
      <t>クダ</t>
    </rPh>
    <phoneticPr fontId="2"/>
  </si>
  <si>
    <t>第22回大北スポーツ競技会</t>
    <rPh sb="0" eb="1">
      <t>ダイ</t>
    </rPh>
    <rPh sb="3" eb="4">
      <t>カイ</t>
    </rPh>
    <rPh sb="4" eb="6">
      <t>タイホク</t>
    </rPh>
    <rPh sb="10" eb="13">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</si>
</sst>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sz val="10"/>
      <color indexed="8"/>
      <name val="Meiryo UI"/>
      <family val="3"/>
      <charset val="128"/>
    </font>
    <font>
      <sz val="8"/>
      <color indexed="8"/>
      <name val="Meiryo UI"/>
      <family val="3"/>
      <charset val="128"/>
    </font>
    <font>
      <sz val="11"/>
      <color indexed="9"/>
      <name val="Meiryo UI"/>
      <family val="3"/>
      <charset val="128"/>
    </font>
    <font>
      <b/>
      <sz val="12"/>
      <color indexed="10"/>
      <name val="Meiryo UI"/>
      <family val="3"/>
      <charset val="128"/>
    </font>
    <font>
      <b/>
      <sz val="14"/>
      <color indexed="9"/>
      <name val="Meiryo UI"/>
      <family val="3"/>
      <charset val="128"/>
    </font>
    <font>
      <b/>
      <sz val="14"/>
      <color indexed="8"/>
      <name val="Meiryo UI"/>
      <family val="3"/>
      <charset val="128"/>
    </font>
    <font>
      <b/>
      <sz val="13"/>
      <color indexed="9"/>
      <name val="Meiryo UI"/>
      <family val="3"/>
      <charset val="128"/>
    </font>
    <font>
      <sz val="9"/>
      <color indexed="8"/>
      <name val="Meiryo UI"/>
      <family val="3"/>
      <charset val="128"/>
    </font>
    <font>
      <b/>
      <sz val="16"/>
      <color indexed="21"/>
      <name val="Meiryo UI"/>
      <family val="3"/>
      <charset val="128"/>
    </font>
    <font>
      <b/>
      <sz val="16"/>
      <color indexed="8"/>
      <name val="Meiryo UI"/>
      <family val="3"/>
      <charset val="128"/>
    </font>
    <font>
      <b/>
      <sz val="18"/>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b/>
      <sz val="14"/>
      <color rgb="FFFF0000"/>
      <name val="Meiryo UI"/>
      <family val="3"/>
      <charset val="128"/>
    </font>
    <font>
      <b/>
      <sz val="14"/>
      <color rgb="FF0000FF"/>
      <name val="Meiryo UI"/>
      <family val="3"/>
      <charset val="128"/>
    </font>
    <font>
      <sz val="9"/>
      <color theme="1"/>
      <name val="Meiryo UI"/>
      <family val="3"/>
      <charset val="128"/>
    </font>
    <font>
      <sz val="11"/>
      <color theme="0"/>
      <name val="Meiryo UI"/>
      <family val="3"/>
      <charset val="128"/>
    </font>
    <font>
      <sz val="20"/>
      <color theme="1"/>
      <name val="Meiryo UI"/>
      <family val="3"/>
      <charset val="128"/>
    </font>
    <font>
      <b/>
      <sz val="16"/>
      <color rgb="FFFF0000"/>
      <name val="Meiryo UI"/>
      <family val="3"/>
      <charset val="128"/>
    </font>
    <font>
      <sz val="6"/>
      <color indexed="8"/>
      <name val="Meiryo UI"/>
      <family val="3"/>
      <charset val="128"/>
    </font>
    <font>
      <sz val="9"/>
      <color rgb="FFDD0806"/>
      <name val="Meiryo UI"/>
      <family val="3"/>
      <charset val="128"/>
    </font>
  </fonts>
  <fills count="1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66FFFF"/>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23" fillId="0" borderId="0">
      <alignment vertical="center"/>
    </xf>
  </cellStyleXfs>
  <cellXfs count="250">
    <xf numFmtId="0" fontId="0" fillId="0" borderId="0" xfId="0">
      <alignment vertical="center"/>
    </xf>
    <xf numFmtId="0" fontId="5" fillId="0" borderId="0" xfId="0" applyFont="1">
      <alignment vertical="center"/>
    </xf>
    <xf numFmtId="0" fontId="5" fillId="2" borderId="0" xfId="0" applyFont="1" applyFill="1" applyAlignment="1">
      <alignment vertical="center"/>
    </xf>
    <xf numFmtId="0" fontId="24" fillId="0" borderId="0" xfId="0" applyFont="1">
      <alignment vertical="center"/>
    </xf>
    <xf numFmtId="0" fontId="5" fillId="0" borderId="0" xfId="0" applyFont="1" applyFill="1">
      <alignment vertical="center"/>
    </xf>
    <xf numFmtId="0" fontId="5" fillId="0" borderId="0" xfId="0" applyFont="1" applyFill="1" applyAlignment="1">
      <alignment horizontal="left" vertical="center"/>
    </xf>
    <xf numFmtId="0" fontId="25" fillId="7" borderId="0" xfId="0" applyFont="1" applyFill="1" applyAlignment="1">
      <alignment horizontal="center" vertical="center"/>
    </xf>
    <xf numFmtId="0" fontId="24" fillId="0" borderId="0" xfId="0" applyFont="1" applyFill="1">
      <alignment vertical="center"/>
    </xf>
    <xf numFmtId="0" fontId="5" fillId="0" borderId="0" xfId="0" applyFont="1" applyFill="1" applyAlignment="1">
      <alignment vertical="center"/>
    </xf>
    <xf numFmtId="0" fontId="26" fillId="7" borderId="0" xfId="0" applyFont="1" applyFill="1" applyAlignment="1">
      <alignment horizontal="left" vertical="center"/>
    </xf>
    <xf numFmtId="0" fontId="27" fillId="0" borderId="0" xfId="0" applyFont="1">
      <alignment vertical="center"/>
    </xf>
    <xf numFmtId="0" fontId="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4" fillId="0" borderId="0" xfId="0" applyFont="1" applyFill="1" applyBorder="1">
      <alignment vertical="center"/>
    </xf>
    <xf numFmtId="0" fontId="24" fillId="0" borderId="0" xfId="0" applyFont="1" applyAlignment="1">
      <alignment horizontal="center" vertical="center"/>
    </xf>
    <xf numFmtId="0" fontId="7" fillId="0" borderId="0" xfId="0" applyFont="1" applyFill="1">
      <alignment vertical="center"/>
    </xf>
    <xf numFmtId="0" fontId="12" fillId="0" borderId="0" xfId="0" applyFont="1" applyAlignment="1">
      <alignment horizontal="left" vertical="center"/>
    </xf>
    <xf numFmtId="0" fontId="24" fillId="0" borderId="3" xfId="0" applyFont="1" applyBorder="1" applyAlignment="1">
      <alignment horizontal="center" vertical="center"/>
    </xf>
    <xf numFmtId="0" fontId="24" fillId="0" borderId="0" xfId="0" applyFont="1" applyAlignment="1">
      <alignment vertical="center"/>
    </xf>
    <xf numFmtId="177" fontId="24" fillId="0" borderId="4" xfId="0" applyNumberFormat="1" applyFont="1" applyBorder="1" applyAlignment="1">
      <alignment horizontal="center" vertical="center"/>
    </xf>
    <xf numFmtId="178" fontId="24" fillId="0" borderId="4" xfId="0" applyNumberFormat="1" applyFont="1" applyBorder="1" applyAlignment="1">
      <alignment horizontal="center" vertical="center"/>
    </xf>
    <xf numFmtId="176" fontId="24" fillId="0" borderId="4" xfId="0" applyNumberFormat="1" applyFont="1" applyFill="1" applyBorder="1" applyAlignment="1">
      <alignment horizontal="center" vertical="center"/>
    </xf>
    <xf numFmtId="176" fontId="24" fillId="0" borderId="4" xfId="0" applyNumberFormat="1" applyFont="1" applyBorder="1" applyAlignment="1">
      <alignment horizontal="center" vertical="center"/>
    </xf>
    <xf numFmtId="0" fontId="24" fillId="0" borderId="6" xfId="0" applyFont="1" applyBorder="1" applyAlignment="1">
      <alignment vertical="center" wrapText="1"/>
    </xf>
    <xf numFmtId="0" fontId="24" fillId="0" borderId="0" xfId="0" applyFont="1" applyFill="1" applyAlignment="1">
      <alignment vertical="top"/>
    </xf>
    <xf numFmtId="0" fontId="24" fillId="0" borderId="0" xfId="0" applyFont="1" applyBorder="1">
      <alignment vertical="center"/>
    </xf>
    <xf numFmtId="0" fontId="11" fillId="0" borderId="0" xfId="0" applyFont="1" applyBorder="1" applyAlignment="1">
      <alignment vertical="center"/>
    </xf>
    <xf numFmtId="0" fontId="13" fillId="0" borderId="0" xfId="0" applyFont="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24" fillId="8" borderId="9" xfId="0" applyFont="1" applyFill="1" applyBorder="1" applyAlignment="1" applyProtection="1">
      <alignment horizontal="center" vertical="center"/>
      <protection locked="0"/>
    </xf>
    <xf numFmtId="0" fontId="24" fillId="8" borderId="10" xfId="0" applyFont="1" applyFill="1" applyBorder="1" applyAlignment="1" applyProtection="1">
      <alignment vertical="center"/>
      <protection locked="0"/>
    </xf>
    <xf numFmtId="0" fontId="24" fillId="8" borderId="10" xfId="0" applyFont="1" applyFill="1" applyBorder="1" applyAlignment="1" applyProtection="1">
      <alignment horizontal="center" vertical="center"/>
      <protection locked="0"/>
    </xf>
    <xf numFmtId="0" fontId="24" fillId="8" borderId="11" xfId="0" applyFont="1" applyFill="1" applyBorder="1" applyAlignment="1" applyProtection="1">
      <alignment vertical="center"/>
      <protection locked="0"/>
    </xf>
    <xf numFmtId="0" fontId="31" fillId="0" borderId="0" xfId="0" applyFont="1">
      <alignment vertical="center"/>
    </xf>
    <xf numFmtId="0" fontId="11" fillId="3" borderId="4"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wrapText="1"/>
    </xf>
    <xf numFmtId="0" fontId="24" fillId="8" borderId="13" xfId="0" applyFont="1" applyFill="1" applyBorder="1" applyAlignment="1" applyProtection="1">
      <alignment horizontal="center" vertical="center"/>
      <protection locked="0"/>
    </xf>
    <xf numFmtId="0" fontId="24" fillId="8" borderId="14" xfId="0" applyFont="1" applyFill="1" applyBorder="1" applyAlignment="1" applyProtection="1">
      <alignment vertical="center"/>
      <protection locked="0"/>
    </xf>
    <xf numFmtId="0" fontId="24" fillId="8" borderId="14" xfId="0" applyFont="1" applyFill="1" applyBorder="1" applyAlignment="1" applyProtection="1">
      <alignment horizontal="center" vertical="center"/>
      <protection locked="0"/>
    </xf>
    <xf numFmtId="0" fontId="24" fillId="8" borderId="15" xfId="0" applyFont="1" applyFill="1" applyBorder="1" applyAlignment="1" applyProtection="1">
      <alignment vertical="center"/>
      <protection locked="0"/>
    </xf>
    <xf numFmtId="0" fontId="14" fillId="0" borderId="0" xfId="0" applyNumberFormat="1" applyFont="1" applyFill="1" applyAlignment="1">
      <alignment vertical="center" wrapText="1" shrinkToFit="1"/>
    </xf>
    <xf numFmtId="0" fontId="24"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4" fillId="8" borderId="17" xfId="0" applyFont="1" applyFill="1" applyBorder="1" applyAlignment="1" applyProtection="1">
      <alignment horizontal="center" vertical="center"/>
      <protection locked="0"/>
    </xf>
    <xf numFmtId="0" fontId="24" fillId="8" borderId="18" xfId="0" applyFont="1" applyFill="1" applyBorder="1" applyAlignment="1" applyProtection="1">
      <alignment vertical="center"/>
      <protection locked="0"/>
    </xf>
    <xf numFmtId="0" fontId="24" fillId="8" borderId="18" xfId="0" applyFont="1" applyFill="1" applyBorder="1" applyAlignment="1" applyProtection="1">
      <alignment horizontal="center" vertical="center"/>
      <protection locked="0"/>
    </xf>
    <xf numFmtId="0" fontId="24" fillId="8" borderId="19" xfId="0" applyFont="1" applyFill="1" applyBorder="1" applyAlignment="1" applyProtection="1">
      <alignment vertical="center"/>
      <protection locked="0"/>
    </xf>
    <xf numFmtId="0" fontId="32" fillId="0" borderId="0" xfId="0" applyFont="1">
      <alignment vertical="center"/>
    </xf>
    <xf numFmtId="0" fontId="5" fillId="8" borderId="20" xfId="0" applyFont="1" applyFill="1" applyBorder="1" applyAlignment="1" applyProtection="1">
      <alignment horizontal="center" vertical="center"/>
      <protection locked="0"/>
    </xf>
    <xf numFmtId="0" fontId="24" fillId="8" borderId="21" xfId="0" applyFont="1" applyFill="1" applyBorder="1" applyAlignment="1" applyProtection="1">
      <alignment horizontal="center" vertical="center"/>
      <protection locked="0"/>
    </xf>
    <xf numFmtId="0" fontId="24" fillId="8" borderId="22" xfId="0" applyFont="1" applyFill="1" applyBorder="1" applyAlignment="1" applyProtection="1">
      <alignment vertical="center"/>
      <protection locked="0"/>
    </xf>
    <xf numFmtId="0" fontId="24" fillId="8" borderId="22" xfId="0" applyFont="1" applyFill="1" applyBorder="1" applyAlignment="1" applyProtection="1">
      <alignment horizontal="center" vertical="center"/>
      <protection locked="0"/>
    </xf>
    <xf numFmtId="0" fontId="24" fillId="8" borderId="23" xfId="0" applyFont="1" applyFill="1" applyBorder="1" applyAlignment="1" applyProtection="1">
      <alignment vertical="center"/>
      <protection locked="0"/>
    </xf>
    <xf numFmtId="0" fontId="24" fillId="0" borderId="0" xfId="0" applyFont="1" applyFill="1" applyAlignment="1">
      <alignment horizontal="center" vertical="center"/>
    </xf>
    <xf numFmtId="0" fontId="24" fillId="8" borderId="10" xfId="0" applyFont="1" applyFill="1" applyBorder="1" applyProtection="1">
      <alignment vertical="center"/>
      <protection locked="0"/>
    </xf>
    <xf numFmtId="0" fontId="24" fillId="8" borderId="24" xfId="0" applyFont="1" applyFill="1" applyBorder="1" applyAlignment="1" applyProtection="1">
      <alignment horizontal="center" vertical="center"/>
      <protection locked="0"/>
    </xf>
    <xf numFmtId="0" fontId="24" fillId="8" borderId="11" xfId="0" applyFont="1" applyFill="1" applyBorder="1" applyProtection="1">
      <alignment vertical="center"/>
      <protection locked="0"/>
    </xf>
    <xf numFmtId="0" fontId="24" fillId="8" borderId="14" xfId="0" applyFont="1" applyFill="1" applyBorder="1" applyProtection="1">
      <alignment vertical="center"/>
      <protection locked="0"/>
    </xf>
    <xf numFmtId="0" fontId="24" fillId="8" borderId="25" xfId="0" applyFont="1" applyFill="1" applyBorder="1" applyAlignment="1" applyProtection="1">
      <alignment horizontal="center" vertical="center"/>
      <protection locked="0"/>
    </xf>
    <xf numFmtId="0" fontId="24" fillId="8" borderId="15" xfId="0" applyFont="1" applyFill="1" applyBorder="1" applyProtection="1">
      <alignment vertical="center"/>
      <protection locked="0"/>
    </xf>
    <xf numFmtId="0" fontId="24" fillId="8" borderId="26" xfId="0" applyFont="1" applyFill="1" applyBorder="1" applyAlignment="1" applyProtection="1">
      <alignment horizontal="center" vertical="center"/>
      <protection locked="0"/>
    </xf>
    <xf numFmtId="0" fontId="24" fillId="8" borderId="27" xfId="0" applyFont="1" applyFill="1" applyBorder="1" applyProtection="1">
      <alignment vertical="center"/>
      <protection locked="0"/>
    </xf>
    <xf numFmtId="0" fontId="24" fillId="8" borderId="28" xfId="0" applyFont="1" applyFill="1" applyBorder="1" applyAlignment="1" applyProtection="1">
      <alignment horizontal="center" vertical="center"/>
      <protection locked="0"/>
    </xf>
    <xf numFmtId="0" fontId="24" fillId="8" borderId="29" xfId="0" applyFont="1" applyFill="1" applyBorder="1" applyProtection="1">
      <alignment vertical="center"/>
      <protection locked="0"/>
    </xf>
    <xf numFmtId="0" fontId="24" fillId="8" borderId="22" xfId="0" applyFont="1" applyFill="1" applyBorder="1" applyProtection="1">
      <alignment vertical="center"/>
      <protection locked="0"/>
    </xf>
    <xf numFmtId="0" fontId="24" fillId="8" borderId="30" xfId="0" applyFont="1" applyFill="1" applyBorder="1" applyAlignment="1" applyProtection="1">
      <alignment horizontal="center" vertical="center"/>
      <protection locked="0"/>
    </xf>
    <xf numFmtId="0" fontId="24" fillId="8" borderId="23" xfId="0" applyFont="1" applyFill="1" applyBorder="1" applyProtection="1">
      <alignment vertical="center"/>
      <protection locked="0"/>
    </xf>
    <xf numFmtId="0" fontId="24" fillId="8" borderId="27" xfId="0" applyFont="1" applyFill="1" applyBorder="1" applyAlignment="1" applyProtection="1">
      <alignment horizontal="center" vertical="center"/>
      <protection locked="0"/>
    </xf>
    <xf numFmtId="0" fontId="24" fillId="8" borderId="11" xfId="0" applyFont="1" applyFill="1" applyBorder="1" applyAlignment="1" applyProtection="1">
      <alignment horizontal="center" vertical="center"/>
      <protection locked="0"/>
    </xf>
    <xf numFmtId="0" fontId="24" fillId="8" borderId="19" xfId="0" applyFont="1" applyFill="1" applyBorder="1" applyAlignment="1" applyProtection="1">
      <alignment horizontal="center" vertical="center"/>
      <protection locked="0"/>
    </xf>
    <xf numFmtId="0" fontId="24" fillId="8" borderId="23" xfId="0" applyFont="1" applyFill="1" applyBorder="1" applyAlignment="1" applyProtection="1">
      <alignment horizontal="center" vertical="center"/>
      <protection locked="0"/>
    </xf>
    <xf numFmtId="0" fontId="24"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24" fillId="0" borderId="0"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24"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24" fillId="0" borderId="0" xfId="0" applyFont="1" applyAlignment="1">
      <alignment horizontal="center" vertical="center"/>
    </xf>
    <xf numFmtId="0" fontId="24" fillId="0" borderId="0" xfId="0" applyFont="1" applyFill="1" applyAlignment="1">
      <alignment vertical="center" wrapText="1"/>
    </xf>
    <xf numFmtId="0" fontId="9" fillId="0" borderId="0" xfId="0" applyFont="1" applyFill="1" applyAlignment="1">
      <alignment vertical="center" wrapText="1"/>
    </xf>
    <xf numFmtId="0" fontId="24" fillId="0" borderId="1" xfId="0" applyFont="1" applyBorder="1" applyAlignment="1">
      <alignment horizontal="center" vertical="center"/>
    </xf>
    <xf numFmtId="0" fontId="33" fillId="0" borderId="31"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left" vertical="center"/>
    </xf>
    <xf numFmtId="0" fontId="11" fillId="0" borderId="0" xfId="0" applyFont="1" applyFill="1" applyBorder="1" applyAlignment="1">
      <alignment vertical="top" wrapText="1"/>
    </xf>
    <xf numFmtId="0" fontId="9" fillId="0" borderId="0" xfId="0" applyFont="1" applyAlignment="1">
      <alignment horizontal="center" vertical="center"/>
    </xf>
    <xf numFmtId="0" fontId="14" fillId="0" borderId="0" xfId="0" applyFont="1" applyFill="1">
      <alignment vertical="center"/>
    </xf>
    <xf numFmtId="0" fontId="24"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176" fontId="24" fillId="0" borderId="4" xfId="0" applyNumberFormat="1" applyFont="1" applyFill="1" applyBorder="1" applyAlignment="1" applyProtection="1">
      <alignment horizontal="center" vertical="center"/>
    </xf>
    <xf numFmtId="5" fontId="24" fillId="0" borderId="36" xfId="0" applyNumberFormat="1" applyFont="1" applyBorder="1" applyAlignment="1">
      <alignment horizontal="center" vertical="center"/>
    </xf>
    <xf numFmtId="5" fontId="24" fillId="0" borderId="2" xfId="0" applyNumberFormat="1" applyFont="1" applyBorder="1" applyAlignment="1">
      <alignment horizontal="center" vertical="center"/>
    </xf>
    <xf numFmtId="176" fontId="24" fillId="0" borderId="37" xfId="0" applyNumberFormat="1" applyFont="1" applyBorder="1" applyAlignment="1">
      <alignment horizontal="center" vertical="center"/>
    </xf>
    <xf numFmtId="0" fontId="34" fillId="0" borderId="0" xfId="0" applyFont="1" applyAlignment="1">
      <alignment horizontal="center" vertical="center"/>
    </xf>
    <xf numFmtId="0" fontId="24" fillId="0" borderId="34" xfId="0" applyFont="1" applyBorder="1">
      <alignment vertical="center"/>
    </xf>
    <xf numFmtId="0" fontId="17" fillId="0" borderId="0" xfId="0" applyFont="1">
      <alignment vertical="center"/>
    </xf>
    <xf numFmtId="0" fontId="18" fillId="0" borderId="0" xfId="0" applyFont="1" applyAlignment="1">
      <alignment horizontal="left" vertical="center"/>
    </xf>
    <xf numFmtId="0" fontId="24" fillId="0" borderId="2" xfId="0" applyFont="1" applyBorder="1">
      <alignment vertical="center"/>
    </xf>
    <xf numFmtId="0" fontId="19" fillId="3" borderId="38" xfId="0" applyFont="1" applyFill="1" applyBorder="1" applyAlignment="1">
      <alignment vertical="center" wrapText="1"/>
    </xf>
    <xf numFmtId="0" fontId="10" fillId="9" borderId="34" xfId="0" applyFont="1" applyFill="1" applyBorder="1" applyAlignment="1">
      <alignment horizontal="center" vertical="center" wrapText="1"/>
    </xf>
    <xf numFmtId="0" fontId="19" fillId="10" borderId="34" xfId="0" applyFont="1" applyFill="1" applyBorder="1" applyAlignment="1">
      <alignment horizontal="center" vertical="center" wrapText="1"/>
    </xf>
    <xf numFmtId="0" fontId="19" fillId="9" borderId="34" xfId="0" applyFont="1" applyFill="1" applyBorder="1" applyAlignment="1">
      <alignment horizontal="center" vertical="center"/>
    </xf>
    <xf numFmtId="0" fontId="19" fillId="10" borderId="34" xfId="0" applyFont="1" applyFill="1" applyBorder="1" applyAlignment="1">
      <alignment horizontal="center" vertical="center"/>
    </xf>
    <xf numFmtId="0" fontId="10" fillId="10" borderId="39"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10" borderId="35" xfId="0" applyFont="1" applyFill="1" applyBorder="1" applyAlignment="1">
      <alignment horizontal="center" vertical="center" wrapText="1"/>
    </xf>
    <xf numFmtId="0" fontId="7" fillId="0" borderId="0" xfId="0" applyFont="1" applyBorder="1">
      <alignment vertical="center"/>
    </xf>
    <xf numFmtId="49" fontId="24" fillId="11" borderId="41" xfId="0" applyNumberFormat="1" applyFont="1" applyFill="1" applyBorder="1">
      <alignment vertical="center"/>
    </xf>
    <xf numFmtId="0" fontId="20" fillId="0" borderId="1" xfId="0" applyNumberFormat="1" applyFont="1" applyBorder="1" applyAlignment="1">
      <alignment horizontal="center" vertical="center"/>
    </xf>
    <xf numFmtId="0" fontId="21" fillId="12" borderId="1" xfId="0" applyNumberFormat="1" applyFont="1" applyFill="1" applyBorder="1" applyAlignment="1">
      <alignment horizontal="center" vertical="center"/>
    </xf>
    <xf numFmtId="0" fontId="20" fillId="0" borderId="42" xfId="0" applyNumberFormat="1" applyFont="1" applyBorder="1" applyAlignment="1">
      <alignment horizontal="center" vertical="center"/>
    </xf>
    <xf numFmtId="0" fontId="24" fillId="0" borderId="43" xfId="0" applyFont="1" applyBorder="1">
      <alignment vertical="center"/>
    </xf>
    <xf numFmtId="0" fontId="24" fillId="4" borderId="1" xfId="0" applyFont="1" applyFill="1" applyBorder="1">
      <alignment vertical="center"/>
    </xf>
    <xf numFmtId="0" fontId="24" fillId="4" borderId="1" xfId="0" applyFont="1" applyFill="1" applyBorder="1" applyAlignment="1" applyProtection="1">
      <alignment horizontal="center" vertical="center"/>
    </xf>
    <xf numFmtId="0" fontId="24" fillId="4" borderId="42" xfId="0" applyFont="1" applyFill="1" applyBorder="1" applyAlignment="1" applyProtection="1">
      <alignment horizontal="center" vertical="center"/>
    </xf>
    <xf numFmtId="0" fontId="21" fillId="12" borderId="42" xfId="0" applyNumberFormat="1" applyFont="1" applyFill="1" applyBorder="1" applyAlignment="1">
      <alignment horizontal="center" vertical="center"/>
    </xf>
    <xf numFmtId="0" fontId="24" fillId="0" borderId="44" xfId="0" applyFont="1" applyBorder="1">
      <alignment vertical="center"/>
    </xf>
    <xf numFmtId="0" fontId="14" fillId="0" borderId="0" xfId="0" applyFont="1">
      <alignment vertical="center"/>
    </xf>
    <xf numFmtId="0" fontId="24" fillId="3" borderId="1" xfId="0" applyFont="1" applyFill="1" applyBorder="1" applyProtection="1">
      <alignment vertical="center"/>
      <protection locked="0"/>
    </xf>
    <xf numFmtId="0" fontId="24" fillId="13" borderId="42" xfId="0" applyFont="1" applyFill="1" applyBorder="1" applyAlignment="1" applyProtection="1">
      <alignment horizontal="center" vertical="center"/>
    </xf>
    <xf numFmtId="0" fontId="7" fillId="0" borderId="45" xfId="0" applyFont="1" applyBorder="1">
      <alignment vertical="center"/>
    </xf>
    <xf numFmtId="0" fontId="7" fillId="0" borderId="1" xfId="0" applyFont="1" applyBorder="1">
      <alignment vertical="center"/>
    </xf>
    <xf numFmtId="0" fontId="14" fillId="5" borderId="0" xfId="0" applyFont="1" applyFill="1">
      <alignment vertical="center"/>
    </xf>
    <xf numFmtId="0" fontId="29" fillId="0" borderId="31" xfId="0" applyFont="1" applyBorder="1">
      <alignment vertical="center"/>
    </xf>
    <xf numFmtId="0" fontId="7" fillId="0" borderId="31" xfId="0" applyFont="1" applyBorder="1">
      <alignment vertical="center"/>
    </xf>
    <xf numFmtId="0" fontId="7" fillId="0" borderId="0" xfId="0" applyFont="1" applyBorder="1" applyAlignment="1">
      <alignment horizontal="center" vertical="center"/>
    </xf>
    <xf numFmtId="0" fontId="21" fillId="12" borderId="2"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1" fillId="12" borderId="37" xfId="0" applyNumberFormat="1" applyFont="1" applyFill="1" applyBorder="1" applyAlignment="1">
      <alignment horizontal="center" vertical="center"/>
    </xf>
    <xf numFmtId="0" fontId="24" fillId="0" borderId="46" xfId="0" applyFont="1" applyBorder="1">
      <alignment vertical="center"/>
    </xf>
    <xf numFmtId="0" fontId="24" fillId="0" borderId="47" xfId="0" applyFont="1" applyBorder="1">
      <alignment vertical="center"/>
    </xf>
    <xf numFmtId="0" fontId="24" fillId="3" borderId="2" xfId="0" applyFont="1" applyFill="1" applyBorder="1" applyProtection="1">
      <alignment vertical="center"/>
      <protection locked="0"/>
    </xf>
    <xf numFmtId="0" fontId="24" fillId="13" borderId="37" xfId="0" applyFont="1" applyFill="1" applyBorder="1" applyAlignment="1" applyProtection="1">
      <alignment horizontal="center" vertical="center"/>
    </xf>
    <xf numFmtId="0" fontId="24" fillId="3" borderId="34" xfId="0" applyFont="1" applyFill="1" applyBorder="1" applyProtection="1">
      <alignment vertical="center"/>
      <protection locked="0"/>
    </xf>
    <xf numFmtId="49" fontId="22"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24" fillId="0" borderId="0" xfId="0" applyNumberFormat="1" applyFont="1" applyFill="1" applyBorder="1">
      <alignment vertical="center"/>
    </xf>
    <xf numFmtId="49" fontId="24" fillId="0" borderId="0" xfId="0" applyNumberFormat="1" applyFont="1" applyFill="1" applyBorder="1" applyAlignment="1">
      <alignment vertical="center" wrapText="1"/>
    </xf>
    <xf numFmtId="0" fontId="5" fillId="3" borderId="4" xfId="0" applyFont="1" applyFill="1" applyBorder="1" applyAlignment="1" applyProtection="1">
      <alignment horizontal="center" vertical="center"/>
      <protection locked="0"/>
    </xf>
    <xf numFmtId="0" fontId="24" fillId="0" borderId="0" xfId="0" applyFont="1" applyAlignment="1">
      <alignment horizontal="center" vertical="center"/>
    </xf>
    <xf numFmtId="49" fontId="24" fillId="11" borderId="36" xfId="0" applyNumberFormat="1" applyFont="1" applyFill="1" applyBorder="1" applyAlignment="1">
      <alignment vertical="center" wrapText="1"/>
    </xf>
    <xf numFmtId="0" fontId="24" fillId="3" borderId="1" xfId="0" applyFont="1" applyFill="1" applyBorder="1" applyAlignment="1" applyProtection="1">
      <alignment horizontal="center" vertical="center" wrapText="1"/>
      <protection locked="0"/>
    </xf>
    <xf numFmtId="0" fontId="24" fillId="13" borderId="42" xfId="0" applyFont="1" applyFill="1" applyBorder="1" applyAlignment="1" applyProtection="1">
      <alignment horizontal="center" vertical="center" wrapText="1"/>
    </xf>
    <xf numFmtId="0" fontId="7" fillId="15" borderId="0" xfId="0" applyFont="1" applyFill="1" applyBorder="1">
      <alignment vertical="center"/>
    </xf>
    <xf numFmtId="0" fontId="7" fillId="15" borderId="0" xfId="0" applyFont="1" applyFill="1">
      <alignment vertical="center"/>
    </xf>
    <xf numFmtId="0" fontId="24" fillId="15" borderId="0" xfId="0" applyFont="1" applyFill="1">
      <alignment vertical="center"/>
    </xf>
    <xf numFmtId="0" fontId="24" fillId="15" borderId="0" xfId="0" applyFont="1" applyFill="1" applyAlignment="1">
      <alignment horizontal="center" vertical="center"/>
    </xf>
    <xf numFmtId="0" fontId="24" fillId="3" borderId="1" xfId="0" applyFont="1" applyFill="1" applyBorder="1" applyAlignment="1" applyProtection="1">
      <alignment horizontal="center" vertical="center" shrinkToFit="1"/>
      <protection locked="0"/>
    </xf>
    <xf numFmtId="0" fontId="24" fillId="4" borderId="1" xfId="0" applyFont="1" applyFill="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37" fillId="0" borderId="5" xfId="0" applyFont="1" applyBorder="1" applyAlignment="1">
      <alignment horizontal="center" vertical="center" wrapText="1"/>
    </xf>
    <xf numFmtId="0" fontId="24" fillId="0" borderId="72" xfId="0" applyFont="1" applyBorder="1" applyAlignment="1">
      <alignment vertical="center" wrapText="1"/>
    </xf>
    <xf numFmtId="0" fontId="37" fillId="0" borderId="71" xfId="0" applyFont="1" applyBorder="1" applyAlignment="1">
      <alignment horizontal="center" vertical="center" wrapText="1"/>
    </xf>
    <xf numFmtId="0" fontId="24" fillId="0" borderId="0" xfId="0" applyFont="1" applyAlignment="1">
      <alignment horizontal="center" vertical="center" shrinkToFit="1"/>
    </xf>
    <xf numFmtId="0" fontId="24" fillId="3" borderId="34" xfId="0" applyFont="1" applyFill="1" applyBorder="1" applyAlignment="1" applyProtection="1">
      <alignment horizontal="center" vertical="center" wrapText="1"/>
      <protection locked="0"/>
    </xf>
    <xf numFmtId="0" fontId="24" fillId="13" borderId="35" xfId="0" applyFont="1" applyFill="1" applyBorder="1" applyAlignment="1" applyProtection="1">
      <alignment horizontal="center" vertical="center" wrapText="1"/>
    </xf>
    <xf numFmtId="0" fontId="24" fillId="4" borderId="34" xfId="0" applyFont="1" applyFill="1" applyBorder="1">
      <alignment vertical="center"/>
    </xf>
    <xf numFmtId="0" fontId="24" fillId="4" borderId="34" xfId="0" applyFont="1" applyFill="1" applyBorder="1" applyAlignment="1">
      <alignment horizontal="center" vertical="center"/>
    </xf>
    <xf numFmtId="0" fontId="24" fillId="4" borderId="34" xfId="0" applyFont="1" applyFill="1" applyBorder="1" applyAlignment="1" applyProtection="1">
      <alignment horizontal="center" vertical="center"/>
    </xf>
    <xf numFmtId="0" fontId="24" fillId="4" borderId="35" xfId="0" applyFont="1" applyFill="1" applyBorder="1" applyAlignment="1" applyProtection="1">
      <alignment horizontal="center" vertical="center"/>
    </xf>
    <xf numFmtId="0" fontId="5" fillId="6" borderId="0" xfId="0" applyFont="1" applyFill="1" applyAlignment="1">
      <alignment horizontal="left" vertical="center"/>
    </xf>
    <xf numFmtId="0" fontId="6" fillId="2" borderId="0" xfId="0" applyFont="1" applyFill="1" applyAlignment="1">
      <alignment horizontal="left" vertical="center"/>
    </xf>
    <xf numFmtId="49" fontId="24" fillId="3" borderId="48" xfId="0" applyNumberFormat="1" applyFont="1" applyFill="1" applyBorder="1" applyAlignment="1" applyProtection="1">
      <alignment horizontal="left" vertical="center"/>
      <protection locked="0"/>
    </xf>
    <xf numFmtId="49" fontId="24" fillId="3" borderId="49" xfId="0" applyNumberFormat="1" applyFont="1" applyFill="1" applyBorder="1" applyAlignment="1" applyProtection="1">
      <alignment horizontal="left" vertical="center"/>
      <protection locked="0"/>
    </xf>
    <xf numFmtId="0" fontId="29" fillId="0" borderId="50" xfId="0" applyFont="1" applyBorder="1" applyAlignment="1">
      <alignment horizontal="center" vertical="center"/>
    </xf>
    <xf numFmtId="0" fontId="29" fillId="0" borderId="48" xfId="0" applyFont="1" applyBorder="1" applyAlignment="1">
      <alignment horizontal="center" vertical="center"/>
    </xf>
    <xf numFmtId="0" fontId="11" fillId="14" borderId="51" xfId="0" applyFont="1" applyFill="1" applyBorder="1" applyAlignment="1">
      <alignment vertical="top" wrapText="1"/>
    </xf>
    <xf numFmtId="0" fontId="11" fillId="14" borderId="8" xfId="0" applyFont="1" applyFill="1" applyBorder="1" applyAlignment="1">
      <alignment vertical="top" wrapText="1"/>
    </xf>
    <xf numFmtId="0" fontId="11" fillId="14" borderId="52" xfId="0" applyFont="1" applyFill="1" applyBorder="1" applyAlignment="1">
      <alignment vertical="top" wrapText="1"/>
    </xf>
    <xf numFmtId="0" fontId="11" fillId="14" borderId="53" xfId="0" applyFont="1" applyFill="1" applyBorder="1" applyAlignment="1">
      <alignment vertical="top" wrapText="1"/>
    </xf>
    <xf numFmtId="0" fontId="11" fillId="14" borderId="0" xfId="0" applyFont="1" applyFill="1" applyBorder="1" applyAlignment="1">
      <alignment vertical="top" wrapText="1"/>
    </xf>
    <xf numFmtId="0" fontId="11" fillId="14" borderId="54" xfId="0" applyFont="1" applyFill="1" applyBorder="1" applyAlignment="1">
      <alignment vertical="top" wrapText="1"/>
    </xf>
    <xf numFmtId="0" fontId="11" fillId="14" borderId="55" xfId="0" applyFont="1" applyFill="1" applyBorder="1" applyAlignment="1">
      <alignment vertical="top" wrapText="1"/>
    </xf>
    <xf numFmtId="0" fontId="11" fillId="14" borderId="56" xfId="0" applyFont="1" applyFill="1" applyBorder="1" applyAlignment="1">
      <alignment vertical="top" wrapText="1"/>
    </xf>
    <xf numFmtId="0" fontId="11" fillId="14" borderId="57" xfId="0" applyFont="1" applyFill="1" applyBorder="1" applyAlignment="1">
      <alignment vertical="top" wrapText="1"/>
    </xf>
    <xf numFmtId="0" fontId="24" fillId="8" borderId="45" xfId="0" applyFont="1" applyFill="1" applyBorder="1" applyAlignment="1" applyProtection="1">
      <alignment horizontal="center" vertical="center"/>
      <protection locked="0"/>
    </xf>
    <xf numFmtId="0" fontId="24" fillId="8" borderId="58" xfId="0" applyFont="1" applyFill="1" applyBorder="1" applyAlignment="1" applyProtection="1">
      <alignment horizontal="center" vertical="center"/>
      <protection locked="0"/>
    </xf>
    <xf numFmtId="0" fontId="24" fillId="8" borderId="31" xfId="0" applyFont="1" applyFill="1" applyBorder="1" applyAlignment="1" applyProtection="1">
      <alignment horizontal="center" vertical="center"/>
      <protection locked="0"/>
    </xf>
    <xf numFmtId="0" fontId="24" fillId="8" borderId="59" xfId="0" applyFont="1" applyFill="1" applyBorder="1" applyAlignment="1" applyProtection="1">
      <alignment horizontal="center" vertical="center"/>
      <protection locked="0"/>
    </xf>
    <xf numFmtId="0" fontId="24" fillId="0" borderId="16"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59" xfId="0" applyFont="1" applyBorder="1" applyAlignment="1">
      <alignment horizontal="center" vertical="center"/>
    </xf>
    <xf numFmtId="0" fontId="24" fillId="0" borderId="58" xfId="0" applyFont="1" applyBorder="1" applyAlignment="1">
      <alignment horizontal="center" vertical="center"/>
    </xf>
    <xf numFmtId="0" fontId="24" fillId="4" borderId="59" xfId="0" applyFont="1" applyFill="1" applyBorder="1" applyAlignment="1">
      <alignment horizontal="center" vertical="center"/>
    </xf>
    <xf numFmtId="0" fontId="24" fillId="4" borderId="31" xfId="0" applyFont="1" applyFill="1" applyBorder="1" applyAlignment="1">
      <alignment horizontal="center" vertical="center"/>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3" borderId="63" xfId="0" applyNumberFormat="1" applyFont="1" applyFill="1" applyBorder="1" applyAlignment="1" applyProtection="1">
      <alignment horizontal="center" vertical="center"/>
      <protection locked="0"/>
    </xf>
    <xf numFmtId="0" fontId="24" fillId="3" borderId="64" xfId="0" applyNumberFormat="1" applyFont="1" applyFill="1" applyBorder="1" applyAlignment="1" applyProtection="1">
      <alignment horizontal="center" vertical="center"/>
      <protection locked="0"/>
    </xf>
    <xf numFmtId="0" fontId="24" fillId="0" borderId="41" xfId="0" applyFont="1" applyBorder="1" applyAlignment="1">
      <alignment horizontal="center" vertical="center" wrapText="1"/>
    </xf>
    <xf numFmtId="0" fontId="24" fillId="0" borderId="36" xfId="0" applyFont="1" applyBorder="1" applyAlignment="1">
      <alignment horizontal="center" vertical="center"/>
    </xf>
    <xf numFmtId="49" fontId="24" fillId="3" borderId="65" xfId="0" applyNumberFormat="1" applyFont="1" applyFill="1" applyBorder="1" applyAlignment="1" applyProtection="1">
      <alignment horizontal="center" vertical="center"/>
      <protection locked="0"/>
    </xf>
    <xf numFmtId="49" fontId="24" fillId="3" borderId="47" xfId="0" applyNumberFormat="1" applyFont="1" applyFill="1" applyBorder="1" applyAlignment="1" applyProtection="1">
      <alignment horizontal="center" vertical="center"/>
      <protection locked="0"/>
    </xf>
    <xf numFmtId="0" fontId="24" fillId="4" borderId="33" xfId="0" applyFont="1" applyFill="1" applyBorder="1" applyAlignment="1">
      <alignment horizontal="center" vertical="center"/>
    </xf>
    <xf numFmtId="0" fontId="24" fillId="4" borderId="41" xfId="0" applyFont="1" applyFill="1" applyBorder="1" applyAlignment="1">
      <alignment horizontal="center" vertical="center"/>
    </xf>
    <xf numFmtId="0" fontId="24" fillId="3" borderId="1" xfId="0" applyFont="1" applyFill="1" applyBorder="1" applyAlignment="1" applyProtection="1">
      <alignment horizontal="center" vertical="center" shrinkToFit="1"/>
      <protection locked="0"/>
    </xf>
    <xf numFmtId="0" fontId="24" fillId="3" borderId="1" xfId="0" applyFont="1" applyFill="1" applyBorder="1" applyAlignment="1" applyProtection="1">
      <alignment horizontal="center" vertical="center"/>
      <protection locked="0"/>
    </xf>
    <xf numFmtId="0" fontId="24" fillId="3" borderId="45" xfId="0" applyFont="1" applyFill="1" applyBorder="1" applyAlignment="1" applyProtection="1">
      <alignment horizontal="center" vertical="center" shrinkToFit="1"/>
      <protection locked="0"/>
    </xf>
    <xf numFmtId="0" fontId="24" fillId="3" borderId="31" xfId="0" applyFont="1" applyFill="1" applyBorder="1" applyAlignment="1" applyProtection="1">
      <alignment horizontal="center" vertical="center" shrinkToFit="1"/>
      <protection locked="0"/>
    </xf>
    <xf numFmtId="49" fontId="24" fillId="3" borderId="63" xfId="0" applyNumberFormat="1" applyFont="1" applyFill="1" applyBorder="1" applyAlignment="1" applyProtection="1">
      <alignment horizontal="left" vertical="center"/>
      <protection locked="0"/>
    </xf>
    <xf numFmtId="49" fontId="24" fillId="3" borderId="66" xfId="0" applyNumberFormat="1" applyFont="1" applyFill="1" applyBorder="1" applyAlignment="1" applyProtection="1">
      <alignment horizontal="left" vertical="center"/>
      <protection locked="0"/>
    </xf>
    <xf numFmtId="0" fontId="24" fillId="0" borderId="0" xfId="0" applyFont="1" applyAlignment="1">
      <alignment horizontal="center" vertical="center"/>
    </xf>
    <xf numFmtId="0" fontId="12" fillId="0" borderId="62" xfId="0" applyFont="1" applyBorder="1" applyAlignment="1">
      <alignment horizontal="center" vertical="center" wrapText="1"/>
    </xf>
    <xf numFmtId="0" fontId="12" fillId="0" borderId="40" xfId="0" applyFont="1" applyBorder="1" applyAlignment="1">
      <alignment horizontal="center" vertical="center"/>
    </xf>
    <xf numFmtId="0" fontId="35" fillId="0" borderId="67" xfId="0" applyFont="1" applyFill="1" applyBorder="1" applyAlignment="1">
      <alignment horizontal="center" vertical="center"/>
    </xf>
    <xf numFmtId="0" fontId="24" fillId="0" borderId="39" xfId="0" applyFont="1" applyFill="1" applyBorder="1" applyAlignment="1" applyProtection="1">
      <alignment horizontal="center" vertical="center" wrapText="1"/>
    </xf>
    <xf numFmtId="0" fontId="24" fillId="0" borderId="60" xfId="0" applyFont="1" applyFill="1" applyBorder="1" applyAlignment="1" applyProtection="1">
      <alignment horizontal="center" vertical="center" wrapText="1"/>
    </xf>
    <xf numFmtId="0" fontId="24" fillId="0" borderId="39" xfId="0" applyFont="1" applyFill="1" applyBorder="1" applyAlignment="1">
      <alignment horizontal="center" vertical="center" wrapText="1"/>
    </xf>
    <xf numFmtId="0" fontId="24" fillId="0" borderId="68" xfId="0" applyFont="1" applyFill="1" applyBorder="1" applyAlignment="1" applyProtection="1">
      <alignment horizontal="center" vertical="center" wrapText="1"/>
    </xf>
    <xf numFmtId="0" fontId="24" fillId="0" borderId="69" xfId="0" applyFont="1" applyFill="1" applyBorder="1" applyAlignment="1" applyProtection="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12" fillId="4" borderId="34" xfId="0" applyFont="1" applyFill="1" applyBorder="1" applyAlignment="1">
      <alignment horizontal="center" vertical="center"/>
    </xf>
    <xf numFmtId="0" fontId="12" fillId="4" borderId="1" xfId="0" applyFont="1" applyFill="1" applyBorder="1" applyAlignment="1">
      <alignment horizontal="center" vertical="center"/>
    </xf>
    <xf numFmtId="0" fontId="24" fillId="4" borderId="34" xfId="0" applyFont="1" applyFill="1" applyBorder="1" applyAlignment="1">
      <alignment horizontal="center" vertical="center"/>
    </xf>
    <xf numFmtId="0" fontId="24" fillId="4" borderId="1" xfId="0" applyFont="1" applyFill="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wrapText="1"/>
    </xf>
    <xf numFmtId="0" fontId="24" fillId="0" borderId="2" xfId="0" applyFont="1" applyBorder="1" applyAlignment="1">
      <alignment horizontal="center" vertical="center"/>
    </xf>
    <xf numFmtId="49" fontId="24" fillId="3" borderId="63" xfId="0" applyNumberFormat="1" applyFont="1" applyFill="1" applyBorder="1" applyAlignment="1" applyProtection="1">
      <alignment horizontal="center" vertical="center"/>
      <protection locked="0"/>
    </xf>
    <xf numFmtId="49" fontId="24" fillId="3" borderId="70" xfId="0" applyNumberFormat="1" applyFont="1" applyFill="1" applyBorder="1" applyAlignment="1" applyProtection="1">
      <alignment horizontal="center" vertical="center"/>
      <protection locked="0"/>
    </xf>
    <xf numFmtId="0" fontId="24" fillId="0" borderId="2"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37" xfId="0" applyFont="1" applyFill="1" applyBorder="1" applyAlignment="1">
      <alignment horizontal="center" vertical="center"/>
    </xf>
    <xf numFmtId="49" fontId="24" fillId="3" borderId="44" xfId="0" applyNumberFormat="1" applyFont="1" applyFill="1" applyBorder="1" applyAlignment="1" applyProtection="1">
      <alignment horizontal="left" vertical="center"/>
      <protection locked="0"/>
    </xf>
    <xf numFmtId="49" fontId="24" fillId="3" borderId="64" xfId="0" applyNumberFormat="1" applyFont="1" applyFill="1" applyBorder="1" applyAlignment="1" applyProtection="1">
      <alignment horizontal="left" vertical="center"/>
      <protection locked="0"/>
    </xf>
    <xf numFmtId="49" fontId="24" fillId="3" borderId="70" xfId="0" applyNumberFormat="1" applyFont="1" applyFill="1" applyBorder="1" applyAlignment="1" applyProtection="1">
      <alignment horizontal="left" vertical="center"/>
      <protection locked="0"/>
    </xf>
    <xf numFmtId="49" fontId="24" fillId="3" borderId="2" xfId="0" applyNumberFormat="1" applyFont="1" applyFill="1" applyBorder="1" applyAlignment="1" applyProtection="1">
      <alignment horizontal="left" vertical="center"/>
      <protection locked="0"/>
    </xf>
    <xf numFmtId="49" fontId="24" fillId="3" borderId="37" xfId="0" applyNumberFormat="1" applyFont="1" applyFill="1" applyBorder="1" applyAlignment="1" applyProtection="1">
      <alignment horizontal="left" vertical="center"/>
      <protection locked="0"/>
    </xf>
    <xf numFmtId="0" fontId="24" fillId="0" borderId="50" xfId="0" applyFont="1" applyBorder="1" applyAlignment="1">
      <alignment horizontal="center" vertical="center" wrapText="1"/>
    </xf>
    <xf numFmtId="0" fontId="24" fillId="0" borderId="33" xfId="0" applyFont="1" applyBorder="1" applyAlignment="1">
      <alignment horizontal="center" vertical="center" wrapText="1"/>
    </xf>
    <xf numFmtId="0" fontId="24" fillId="3" borderId="34" xfId="0" applyFont="1" applyFill="1" applyBorder="1" applyAlignment="1" applyProtection="1">
      <alignment horizontal="center" vertical="center" shrinkToFit="1"/>
      <protection locked="0"/>
    </xf>
    <xf numFmtId="0" fontId="24" fillId="3" borderId="34" xfId="0" applyFont="1" applyFill="1" applyBorder="1" applyAlignment="1" applyProtection="1">
      <alignment horizontal="center" vertical="center"/>
      <protection locked="0"/>
    </xf>
    <xf numFmtId="0" fontId="24" fillId="0" borderId="36" xfId="0" applyFont="1" applyBorder="1" applyAlignment="1">
      <alignment horizontal="center" vertical="center" wrapText="1"/>
    </xf>
    <xf numFmtId="0" fontId="24" fillId="3" borderId="2" xfId="0" applyFont="1" applyFill="1" applyBorder="1" applyAlignment="1" applyProtection="1">
      <alignment horizontal="center" vertical="center" shrinkToFit="1"/>
      <protection locked="0"/>
    </xf>
    <xf numFmtId="0" fontId="24" fillId="3" borderId="2" xfId="0" applyFont="1" applyFill="1" applyBorder="1" applyAlignment="1" applyProtection="1">
      <alignment horizontal="center" vertical="center"/>
      <protection locked="0"/>
    </xf>
    <xf numFmtId="0" fontId="24" fillId="0" borderId="73" xfId="0" applyFont="1" applyBorder="1" applyAlignment="1">
      <alignment horizontal="center" vertical="center" wrapText="1"/>
    </xf>
    <xf numFmtId="0" fontId="36" fillId="0" borderId="0" xfId="0" applyNumberFormat="1" applyFont="1" applyFill="1" applyAlignment="1">
      <alignment vertical="center" wrapText="1" shrinkToFit="1"/>
    </xf>
  </cellXfs>
  <cellStyles count="2">
    <cellStyle name="標準" xfId="0" builtinId="0"/>
    <cellStyle name="標準 2" xfId="1"/>
  </cellStyles>
  <dxfs count="720">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CCFF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CC0000"/>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rgb="FFFFFF00"/>
        </patternFill>
      </fill>
    </dxf>
    <dxf>
      <fill>
        <patternFill>
          <bgColor rgb="FFFFCCFF"/>
        </patternFill>
      </fill>
    </dxf>
    <dxf>
      <fill>
        <patternFill>
          <bgColor rgb="FFCCFFFF"/>
        </patternFill>
      </fill>
    </dxf>
    <dxf>
      <fill>
        <patternFill>
          <bgColor rgb="FFFFFF00"/>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rgb="FFFFFF00"/>
        </patternFill>
      </fill>
    </dxf>
    <dxf>
      <font>
        <b/>
        <i val="0"/>
        <color rgb="FFFF0000"/>
      </font>
      <fill>
        <patternFill patternType="none">
          <bgColor indexed="65"/>
        </patternFill>
      </fill>
    </dxf>
    <dxf>
      <fill>
        <patternFill>
          <bgColor indexed="10"/>
        </patternFill>
      </fill>
    </dxf>
    <dxf>
      <fill>
        <patternFill>
          <bgColor rgb="FFFFCCFF"/>
        </patternFill>
      </fill>
    </dxf>
    <dxf>
      <fill>
        <patternFill>
          <bgColor rgb="FFCCFFFF"/>
        </patternFill>
      </fill>
    </dxf>
    <dxf>
      <fill>
        <patternFill>
          <bgColor rgb="FFFFFF00"/>
        </patternFill>
      </fill>
    </dxf>
    <dxf>
      <font>
        <condense val="0"/>
        <extend val="0"/>
        <color indexed="9"/>
      </font>
      <fill>
        <patternFill>
          <bgColor indexed="1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ont>
        <color theme="0"/>
      </font>
      <fill>
        <patternFill>
          <bgColor rgb="FFCC000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CC0000"/>
        </patternFill>
      </fill>
    </dxf>
    <dxf>
      <font>
        <color theme="0"/>
      </font>
      <fill>
        <patternFill>
          <bgColor rgb="FFCC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5"/>
  <sheetViews>
    <sheetView showGridLines="0" tabSelected="1" zoomScale="120" zoomScaleNormal="120" workbookViewId="0">
      <selection activeCell="D18" sqref="D18"/>
    </sheetView>
  </sheetViews>
  <sheetFormatPr defaultColWidth="9" defaultRowHeight="15.75" x14ac:dyDescent="0.15"/>
  <cols>
    <col min="1" max="1" width="3.875" style="1" customWidth="1"/>
    <col min="2" max="3" width="4.375" style="1" customWidth="1"/>
    <col min="4" max="4" width="97.75" style="1" customWidth="1"/>
    <col min="5" max="6" width="4.375" style="1" customWidth="1"/>
    <col min="7" max="7" width="3" style="3" customWidth="1"/>
    <col min="8" max="16384" width="9" style="3"/>
  </cols>
  <sheetData>
    <row r="1" spans="1:6" ht="21" x14ac:dyDescent="0.15">
      <c r="B1" s="173" t="s">
        <v>79</v>
      </c>
      <c r="C1" s="173"/>
      <c r="D1" s="173"/>
      <c r="E1" s="173"/>
      <c r="F1" s="2"/>
    </row>
    <row r="2" spans="1:6" s="7" customFormat="1" ht="24" x14ac:dyDescent="0.15">
      <c r="A2" s="4"/>
      <c r="B2" s="5"/>
      <c r="C2" s="5"/>
      <c r="D2" s="6" t="s">
        <v>80</v>
      </c>
      <c r="E2" s="5"/>
      <c r="F2" s="5"/>
    </row>
    <row r="3" spans="1:6" s="7" customFormat="1" ht="24" x14ac:dyDescent="0.15">
      <c r="A3" s="4"/>
      <c r="B3" s="5"/>
      <c r="C3" s="5"/>
      <c r="D3" s="6" t="s">
        <v>81</v>
      </c>
      <c r="E3" s="5"/>
      <c r="F3" s="5"/>
    </row>
    <row r="4" spans="1:6" s="7" customFormat="1" ht="24" x14ac:dyDescent="0.15">
      <c r="A4" s="4"/>
      <c r="B4" s="5"/>
      <c r="C4" s="5"/>
      <c r="D4" s="6" t="s">
        <v>193</v>
      </c>
      <c r="E4" s="5"/>
      <c r="F4" s="5"/>
    </row>
    <row r="5" spans="1:6" x14ac:dyDescent="0.15">
      <c r="C5" s="172" t="s">
        <v>163</v>
      </c>
      <c r="D5" s="172"/>
      <c r="E5" s="172"/>
      <c r="F5" s="8"/>
    </row>
    <row r="6" spans="1:6" x14ac:dyDescent="0.15">
      <c r="D6" s="1" t="s">
        <v>162</v>
      </c>
    </row>
    <row r="7" spans="1:6" x14ac:dyDescent="0.15">
      <c r="C7" s="172" t="s">
        <v>82</v>
      </c>
      <c r="D7" s="172"/>
      <c r="E7" s="172"/>
      <c r="F7" s="8"/>
    </row>
    <row r="8" spans="1:6" s="7" customFormat="1" x14ac:dyDescent="0.15">
      <c r="A8" s="4"/>
      <c r="B8" s="4"/>
      <c r="C8" s="5"/>
      <c r="D8" s="9" t="s">
        <v>83</v>
      </c>
      <c r="E8" s="5"/>
      <c r="F8" s="8"/>
    </row>
    <row r="9" spans="1:6" x14ac:dyDescent="0.15">
      <c r="D9" s="1" t="s">
        <v>84</v>
      </c>
    </row>
    <row r="10" spans="1:6" x14ac:dyDescent="0.15">
      <c r="D10" s="10" t="s">
        <v>85</v>
      </c>
    </row>
    <row r="11" spans="1:6" s="11" customFormat="1" x14ac:dyDescent="0.15">
      <c r="D11" s="11" t="s">
        <v>86</v>
      </c>
    </row>
    <row r="12" spans="1:6" x14ac:dyDescent="0.15">
      <c r="D12" s="1" t="s">
        <v>87</v>
      </c>
    </row>
    <row r="13" spans="1:6" s="11" customFormat="1" x14ac:dyDescent="0.15"/>
    <row r="14" spans="1:6" s="11" customFormat="1" x14ac:dyDescent="0.15">
      <c r="C14" s="12" t="s">
        <v>88</v>
      </c>
    </row>
    <row r="15" spans="1:6" x14ac:dyDescent="0.15">
      <c r="D15" s="13" t="s">
        <v>194</v>
      </c>
    </row>
    <row r="16" spans="1:6" x14ac:dyDescent="0.15">
      <c r="D16" s="13" t="s">
        <v>89</v>
      </c>
    </row>
    <row r="17" spans="3:4" x14ac:dyDescent="0.15">
      <c r="D17" s="13" t="s">
        <v>195</v>
      </c>
    </row>
    <row r="18" spans="3:4" s="11" customFormat="1" x14ac:dyDescent="0.15">
      <c r="C18" s="12" t="s">
        <v>90</v>
      </c>
    </row>
    <row r="19" spans="3:4" x14ac:dyDescent="0.15">
      <c r="D19" s="13" t="s">
        <v>183</v>
      </c>
    </row>
    <row r="20" spans="3:4" x14ac:dyDescent="0.15">
      <c r="D20" s="13" t="s">
        <v>157</v>
      </c>
    </row>
    <row r="21" spans="3:4" x14ac:dyDescent="0.15">
      <c r="D21" s="13" t="s">
        <v>172</v>
      </c>
    </row>
    <row r="22" spans="3:4" x14ac:dyDescent="0.15">
      <c r="D22" s="13" t="s">
        <v>91</v>
      </c>
    </row>
    <row r="23" spans="3:4" x14ac:dyDescent="0.15">
      <c r="D23" s="11" t="s">
        <v>92</v>
      </c>
    </row>
    <row r="24" spans="3:4" x14ac:dyDescent="0.15">
      <c r="D24" s="10" t="s">
        <v>184</v>
      </c>
    </row>
    <row r="25" spans="3:4" x14ac:dyDescent="0.15">
      <c r="D25" s="13" t="s">
        <v>93</v>
      </c>
    </row>
    <row r="26" spans="3:4" x14ac:dyDescent="0.15">
      <c r="D26" s="11" t="s">
        <v>176</v>
      </c>
    </row>
    <row r="27" spans="3:4" x14ac:dyDescent="0.15">
      <c r="D27" s="13" t="s">
        <v>110</v>
      </c>
    </row>
    <row r="28" spans="3:4" x14ac:dyDescent="0.15">
      <c r="D28" s="11" t="s">
        <v>177</v>
      </c>
    </row>
    <row r="29" spans="3:4" x14ac:dyDescent="0.15">
      <c r="D29" s="11" t="s">
        <v>178</v>
      </c>
    </row>
    <row r="30" spans="3:4" s="11" customFormat="1" x14ac:dyDescent="0.15">
      <c r="D30" s="11" t="s">
        <v>94</v>
      </c>
    </row>
    <row r="31" spans="3:4" x14ac:dyDescent="0.15">
      <c r="D31" s="13" t="s">
        <v>111</v>
      </c>
    </row>
    <row r="32" spans="3:4" x14ac:dyDescent="0.15">
      <c r="D32" s="13" t="s">
        <v>110</v>
      </c>
    </row>
    <row r="33" spans="3:4" x14ac:dyDescent="0.15">
      <c r="D33" s="13" t="s">
        <v>95</v>
      </c>
    </row>
    <row r="34" spans="3:4" s="11" customFormat="1" x14ac:dyDescent="0.15">
      <c r="D34" s="11" t="s">
        <v>185</v>
      </c>
    </row>
    <row r="35" spans="3:4" x14ac:dyDescent="0.15">
      <c r="D35" s="13" t="s">
        <v>186</v>
      </c>
    </row>
    <row r="36" spans="3:4" x14ac:dyDescent="0.15">
      <c r="D36" s="13" t="s">
        <v>96</v>
      </c>
    </row>
    <row r="37" spans="3:4" s="11" customFormat="1" x14ac:dyDescent="0.15">
      <c r="D37" s="11" t="s">
        <v>167</v>
      </c>
    </row>
    <row r="38" spans="3:4" s="11" customFormat="1" x14ac:dyDescent="0.15">
      <c r="D38" s="11" t="s">
        <v>97</v>
      </c>
    </row>
    <row r="39" spans="3:4" s="11" customFormat="1" x14ac:dyDescent="0.15">
      <c r="D39" s="11" t="s">
        <v>98</v>
      </c>
    </row>
    <row r="40" spans="3:4" s="11" customFormat="1" x14ac:dyDescent="0.15">
      <c r="D40" s="11" t="s">
        <v>99</v>
      </c>
    </row>
    <row r="41" spans="3:4" x14ac:dyDescent="0.15">
      <c r="D41" s="11" t="s">
        <v>112</v>
      </c>
    </row>
    <row r="42" spans="3:4" x14ac:dyDescent="0.15">
      <c r="D42" s="11"/>
    </row>
    <row r="43" spans="3:4" s="11" customFormat="1" x14ac:dyDescent="0.15">
      <c r="C43" s="12" t="s">
        <v>100</v>
      </c>
    </row>
    <row r="44" spans="3:4" s="11" customFormat="1" x14ac:dyDescent="0.15">
      <c r="D44" s="11" t="s">
        <v>188</v>
      </c>
    </row>
    <row r="45" spans="3:4" s="11" customFormat="1" x14ac:dyDescent="0.15">
      <c r="D45" s="11" t="s">
        <v>187</v>
      </c>
    </row>
    <row r="46" spans="3:4" s="11" customFormat="1" x14ac:dyDescent="0.15">
      <c r="D46" s="11" t="s">
        <v>101</v>
      </c>
    </row>
    <row r="47" spans="3:4" s="11" customFormat="1" x14ac:dyDescent="0.15">
      <c r="D47" s="11" t="s">
        <v>190</v>
      </c>
    </row>
    <row r="48" spans="3:4" s="11" customFormat="1" x14ac:dyDescent="0.15">
      <c r="D48" s="11" t="s">
        <v>168</v>
      </c>
    </row>
    <row r="49" spans="3:4" s="11" customFormat="1" x14ac:dyDescent="0.15">
      <c r="D49" s="11" t="s">
        <v>102</v>
      </c>
    </row>
    <row r="50" spans="3:4" x14ac:dyDescent="0.15">
      <c r="D50" s="11" t="s">
        <v>176</v>
      </c>
    </row>
    <row r="51" spans="3:4" x14ac:dyDescent="0.15">
      <c r="D51" s="13" t="s">
        <v>110</v>
      </c>
    </row>
    <row r="52" spans="3:4" x14ac:dyDescent="0.15">
      <c r="D52" s="11" t="s">
        <v>177</v>
      </c>
    </row>
    <row r="53" spans="3:4" s="11" customFormat="1" x14ac:dyDescent="0.15">
      <c r="D53" s="11" t="s">
        <v>189</v>
      </c>
    </row>
    <row r="54" spans="3:4" x14ac:dyDescent="0.15">
      <c r="D54" s="13" t="s">
        <v>103</v>
      </c>
    </row>
    <row r="55" spans="3:4" x14ac:dyDescent="0.15">
      <c r="D55" s="13" t="s">
        <v>104</v>
      </c>
    </row>
    <row r="56" spans="3:4" x14ac:dyDescent="0.15">
      <c r="D56" s="13" t="s">
        <v>111</v>
      </c>
    </row>
    <row r="57" spans="3:4" x14ac:dyDescent="0.15">
      <c r="D57" s="13" t="s">
        <v>110</v>
      </c>
    </row>
    <row r="58" spans="3:4" x14ac:dyDescent="0.15">
      <c r="D58" s="13" t="s">
        <v>145</v>
      </c>
    </row>
    <row r="59" spans="3:4" x14ac:dyDescent="0.15">
      <c r="D59" s="13" t="s">
        <v>146</v>
      </c>
    </row>
    <row r="60" spans="3:4" x14ac:dyDescent="0.15">
      <c r="D60" s="11" t="s">
        <v>147</v>
      </c>
    </row>
    <row r="61" spans="3:4" x14ac:dyDescent="0.15">
      <c r="D61" s="11"/>
    </row>
    <row r="62" spans="3:4" s="11" customFormat="1" x14ac:dyDescent="0.15">
      <c r="C62" s="12" t="s">
        <v>164</v>
      </c>
    </row>
    <row r="63" spans="3:4" x14ac:dyDescent="0.15">
      <c r="C63" s="1" t="s">
        <v>165</v>
      </c>
      <c r="D63" s="13" t="s">
        <v>166</v>
      </c>
    </row>
    <row r="64" spans="3:4" x14ac:dyDescent="0.15">
      <c r="D64" s="11"/>
    </row>
    <row r="65" spans="3:6" x14ac:dyDescent="0.15">
      <c r="C65" s="172" t="s">
        <v>105</v>
      </c>
      <c r="D65" s="172"/>
      <c r="E65" s="172"/>
      <c r="F65" s="8"/>
    </row>
    <row r="66" spans="3:6" x14ac:dyDescent="0.15">
      <c r="D66" s="1" t="s">
        <v>38</v>
      </c>
    </row>
    <row r="67" spans="3:6" x14ac:dyDescent="0.15">
      <c r="D67" s="1" t="s">
        <v>39</v>
      </c>
    </row>
    <row r="68" spans="3:6" x14ac:dyDescent="0.15">
      <c r="D68" s="1" t="s">
        <v>40</v>
      </c>
    </row>
    <row r="69" spans="3:6" x14ac:dyDescent="0.15">
      <c r="D69" s="13" t="s">
        <v>41</v>
      </c>
    </row>
    <row r="70" spans="3:6" x14ac:dyDescent="0.15">
      <c r="D70" s="13" t="s">
        <v>106</v>
      </c>
    </row>
    <row r="71" spans="3:6" x14ac:dyDescent="0.15">
      <c r="D71" s="1" t="s">
        <v>24</v>
      </c>
    </row>
    <row r="72" spans="3:6" x14ac:dyDescent="0.15">
      <c r="C72" s="1" t="s">
        <v>107</v>
      </c>
      <c r="D72" s="13" t="s">
        <v>25</v>
      </c>
    </row>
    <row r="73" spans="3:6" x14ac:dyDescent="0.15">
      <c r="D73" s="1" t="s">
        <v>26</v>
      </c>
    </row>
    <row r="74" spans="3:6" x14ac:dyDescent="0.15">
      <c r="D74" s="1" t="s">
        <v>27</v>
      </c>
    </row>
    <row r="75" spans="3:6" x14ac:dyDescent="0.15">
      <c r="D75" s="1" t="s">
        <v>28</v>
      </c>
    </row>
    <row r="76" spans="3:6" x14ac:dyDescent="0.15">
      <c r="D76" s="1" t="s">
        <v>29</v>
      </c>
    </row>
    <row r="77" spans="3:6" x14ac:dyDescent="0.15">
      <c r="D77" s="1" t="s">
        <v>30</v>
      </c>
    </row>
    <row r="78" spans="3:6" x14ac:dyDescent="0.15">
      <c r="D78" s="1" t="s">
        <v>108</v>
      </c>
    </row>
    <row r="79" spans="3:6" x14ac:dyDescent="0.15">
      <c r="D79" s="1" t="s">
        <v>31</v>
      </c>
    </row>
    <row r="80" spans="3:6" x14ac:dyDescent="0.15">
      <c r="D80" s="1" t="s">
        <v>32</v>
      </c>
    </row>
    <row r="81" spans="4:4" x14ac:dyDescent="0.15">
      <c r="D81" s="1" t="s">
        <v>33</v>
      </c>
    </row>
    <row r="82" spans="4:4" x14ac:dyDescent="0.15">
      <c r="D82" s="1" t="s">
        <v>34</v>
      </c>
    </row>
    <row r="83" spans="4:4" x14ac:dyDescent="0.15">
      <c r="D83" s="1" t="s">
        <v>35</v>
      </c>
    </row>
    <row r="84" spans="4:4" x14ac:dyDescent="0.15">
      <c r="D84" s="13" t="s">
        <v>109</v>
      </c>
    </row>
    <row r="85" spans="4:4" x14ac:dyDescent="0.15">
      <c r="D85" s="1" t="s">
        <v>113</v>
      </c>
    </row>
  </sheetData>
  <mergeCells count="4">
    <mergeCell ref="C65:E65"/>
    <mergeCell ref="B1:E1"/>
    <mergeCell ref="C5:E5"/>
    <mergeCell ref="C7:E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U156"/>
  <sheetViews>
    <sheetView showGridLines="0" topLeftCell="A16" zoomScale="90" zoomScaleNormal="90" workbookViewId="0">
      <selection activeCell="C15" sqref="C15:C16"/>
    </sheetView>
  </sheetViews>
  <sheetFormatPr defaultColWidth="8.875" defaultRowHeight="15.75" x14ac:dyDescent="0.15"/>
  <cols>
    <col min="1" max="1" width="3.125" style="3" customWidth="1"/>
    <col min="2" max="2" width="7.5" style="18" customWidth="1"/>
    <col min="3" max="3" width="8.625" style="18" customWidth="1"/>
    <col min="4" max="4" width="10" style="3" customWidth="1"/>
    <col min="5" max="5" width="16.875" style="3" customWidth="1"/>
    <col min="6" max="6" width="9.5" style="18" customWidth="1"/>
    <col min="7" max="9" width="13.875" style="18" customWidth="1"/>
    <col min="10" max="10" width="3.125" style="3" customWidth="1"/>
    <col min="11" max="11" width="19.375" style="3" customWidth="1"/>
    <col min="12" max="17" width="8" style="18" customWidth="1"/>
    <col min="18" max="19" width="8.625" style="18" customWidth="1"/>
    <col min="20" max="20" width="15.625" style="18" bestFit="1" customWidth="1"/>
    <col min="21" max="22" width="5.625" style="18" hidden="1" customWidth="1"/>
    <col min="23" max="23" width="4.75" style="18" hidden="1" customWidth="1"/>
    <col min="24" max="25" width="14.875" style="3" hidden="1" customWidth="1"/>
    <col min="26" max="27" width="15.25" style="3" hidden="1" customWidth="1"/>
    <col min="28" max="29" width="15.625" style="3" hidden="1" customWidth="1"/>
    <col min="30" max="35" width="12.5" style="3" hidden="1" customWidth="1"/>
    <col min="36" max="42" width="3.375" style="11" hidden="1" customWidth="1"/>
    <col min="43" max="46" width="3.375" style="3" hidden="1" customWidth="1"/>
    <col min="47" max="47" width="9" style="3" hidden="1" customWidth="1"/>
    <col min="48" max="48" width="8.875" style="3" customWidth="1"/>
    <col min="49" max="16384" width="8.875" style="3"/>
  </cols>
  <sheetData>
    <row r="1" spans="1:47" ht="25.5" customHeight="1" thickBot="1" x14ac:dyDescent="0.2">
      <c r="B1" s="216" t="s">
        <v>196</v>
      </c>
      <c r="C1" s="216"/>
      <c r="D1" s="216"/>
      <c r="E1" s="216"/>
      <c r="F1" s="216"/>
      <c r="G1" s="213" t="s">
        <v>5</v>
      </c>
      <c r="H1" s="213"/>
      <c r="I1" s="213"/>
      <c r="K1" s="85"/>
      <c r="L1" s="85"/>
      <c r="M1" s="85"/>
      <c r="N1" s="85"/>
      <c r="O1" s="85"/>
      <c r="P1" s="85"/>
      <c r="Q1" s="85"/>
      <c r="R1" s="85"/>
      <c r="S1" s="85"/>
      <c r="T1" s="85"/>
      <c r="U1" s="85"/>
      <c r="V1" s="85"/>
      <c r="W1" s="85"/>
    </row>
    <row r="2" spans="1:47" ht="6.75" customHeight="1" thickTop="1" thickBot="1" x14ac:dyDescent="0.2">
      <c r="K2" s="85"/>
      <c r="L2" s="85"/>
      <c r="M2" s="85"/>
      <c r="N2" s="85"/>
      <c r="O2" s="85"/>
      <c r="P2" s="85"/>
      <c r="Q2" s="85"/>
      <c r="R2" s="85"/>
      <c r="S2" s="85"/>
      <c r="T2" s="85"/>
      <c r="U2" s="85"/>
      <c r="V2" s="85"/>
      <c r="W2" s="85"/>
    </row>
    <row r="3" spans="1:47" ht="27" customHeight="1" x14ac:dyDescent="0.15">
      <c r="B3" s="191" t="s">
        <v>36</v>
      </c>
      <c r="C3" s="192"/>
      <c r="D3" s="217" t="s">
        <v>173</v>
      </c>
      <c r="E3" s="218"/>
      <c r="F3" s="219" t="s">
        <v>181</v>
      </c>
      <c r="G3" s="192"/>
      <c r="H3" s="220" t="s">
        <v>169</v>
      </c>
      <c r="I3" s="221"/>
      <c r="K3" s="178" t="s">
        <v>182</v>
      </c>
      <c r="L3" s="179"/>
      <c r="M3" s="179"/>
      <c r="N3" s="179"/>
      <c r="O3" s="179"/>
      <c r="P3" s="179"/>
      <c r="Q3" s="179"/>
      <c r="R3" s="179"/>
      <c r="S3" s="180"/>
      <c r="T3" s="86"/>
      <c r="U3" s="86"/>
      <c r="V3" s="86"/>
      <c r="W3" s="86"/>
    </row>
    <row r="4" spans="1:47" ht="27" customHeight="1" x14ac:dyDescent="0.15">
      <c r="B4" s="203"/>
      <c r="C4" s="204"/>
      <c r="D4" s="199"/>
      <c r="E4" s="200"/>
      <c r="F4" s="199"/>
      <c r="G4" s="200"/>
      <c r="H4" s="231"/>
      <c r="I4" s="232"/>
      <c r="K4" s="181"/>
      <c r="L4" s="182"/>
      <c r="M4" s="182"/>
      <c r="N4" s="182"/>
      <c r="O4" s="182"/>
      <c r="P4" s="182"/>
      <c r="Q4" s="182"/>
      <c r="R4" s="182"/>
      <c r="S4" s="183"/>
      <c r="T4" s="85"/>
      <c r="U4" s="85"/>
      <c r="V4" s="85"/>
      <c r="W4" s="85"/>
    </row>
    <row r="5" spans="1:47" ht="27" customHeight="1" x14ac:dyDescent="0.15">
      <c r="B5" s="201" t="s">
        <v>6</v>
      </c>
      <c r="C5" s="87" t="s">
        <v>7</v>
      </c>
      <c r="D5" s="211"/>
      <c r="E5" s="212"/>
      <c r="F5" s="88" t="s">
        <v>76</v>
      </c>
      <c r="G5" s="236"/>
      <c r="H5" s="237"/>
      <c r="I5" s="238"/>
      <c r="K5" s="181"/>
      <c r="L5" s="182"/>
      <c r="M5" s="182"/>
      <c r="N5" s="182"/>
      <c r="O5" s="182"/>
      <c r="P5" s="182"/>
      <c r="Q5" s="182"/>
      <c r="R5" s="182"/>
      <c r="S5" s="183"/>
      <c r="T5" s="85"/>
      <c r="U5" s="85"/>
      <c r="V5" s="85"/>
      <c r="W5" s="85"/>
    </row>
    <row r="6" spans="1:47" ht="27" customHeight="1" thickBot="1" x14ac:dyDescent="0.2">
      <c r="B6" s="202"/>
      <c r="C6" s="89" t="s">
        <v>37</v>
      </c>
      <c r="D6" s="239"/>
      <c r="E6" s="239"/>
      <c r="F6" s="239"/>
      <c r="G6" s="239"/>
      <c r="H6" s="239"/>
      <c r="I6" s="240"/>
      <c r="K6" s="184"/>
      <c r="L6" s="185"/>
      <c r="M6" s="185"/>
      <c r="N6" s="185"/>
      <c r="O6" s="185"/>
      <c r="P6" s="185"/>
      <c r="Q6" s="185"/>
      <c r="R6" s="185"/>
      <c r="S6" s="186"/>
      <c r="T6" s="85"/>
      <c r="U6" s="85"/>
      <c r="V6" s="85"/>
      <c r="W6" s="85"/>
    </row>
    <row r="7" spans="1:47" ht="27" customHeight="1" thickBot="1" x14ac:dyDescent="0.2">
      <c r="B7" s="176" t="s">
        <v>161</v>
      </c>
      <c r="C7" s="177"/>
      <c r="D7" s="174"/>
      <c r="E7" s="175"/>
      <c r="F7" s="90"/>
      <c r="G7" s="91"/>
      <c r="H7" s="91"/>
      <c r="I7" s="91"/>
      <c r="K7" s="92"/>
      <c r="L7" s="92"/>
      <c r="M7" s="92"/>
      <c r="N7" s="92"/>
      <c r="O7" s="92"/>
      <c r="P7" s="93"/>
      <c r="Q7" s="93"/>
      <c r="R7" s="85"/>
      <c r="S7" s="93"/>
      <c r="T7" s="93"/>
      <c r="U7" s="93"/>
      <c r="V7" s="93"/>
      <c r="W7" s="93"/>
    </row>
    <row r="8" spans="1:47" ht="27" customHeight="1" x14ac:dyDescent="0.15">
      <c r="B8" s="214" t="s">
        <v>2</v>
      </c>
      <c r="C8" s="215"/>
      <c r="D8" s="94"/>
      <c r="E8" s="95" t="s">
        <v>13</v>
      </c>
      <c r="G8" s="96" t="s">
        <v>3</v>
      </c>
      <c r="H8" s="97" t="s">
        <v>139</v>
      </c>
      <c r="I8" s="98" t="s">
        <v>4</v>
      </c>
      <c r="K8" s="92"/>
      <c r="L8" s="92"/>
      <c r="M8" s="92"/>
      <c r="N8" s="92"/>
      <c r="O8" s="92"/>
      <c r="P8" s="93"/>
      <c r="Q8" s="93"/>
      <c r="R8" s="85"/>
      <c r="S8" s="93"/>
      <c r="T8" s="93"/>
      <c r="U8" s="93"/>
      <c r="V8" s="93"/>
      <c r="W8" s="93"/>
      <c r="X8" s="11"/>
      <c r="Y8" s="11"/>
      <c r="Z8" s="11"/>
      <c r="AA8" s="11"/>
    </row>
    <row r="9" spans="1:47" ht="27" customHeight="1" thickBot="1" x14ac:dyDescent="0.2">
      <c r="B9" s="99">
        <f>SUM(A15+A35+A55+A75+A95)</f>
        <v>0</v>
      </c>
      <c r="C9" s="100">
        <f>SUM(A16+A36+A56+A76+A96)</f>
        <v>0</v>
      </c>
      <c r="D9" s="94"/>
      <c r="E9" s="101">
        <v>0</v>
      </c>
      <c r="G9" s="102">
        <f>IF(E9="",0,C9*E9)</f>
        <v>0</v>
      </c>
      <c r="H9" s="103">
        <v>0</v>
      </c>
      <c r="I9" s="104">
        <f>SUM(G9+H9)</f>
        <v>0</v>
      </c>
      <c r="K9" s="92"/>
      <c r="L9" s="92"/>
      <c r="M9" s="92"/>
      <c r="N9" s="92"/>
      <c r="O9" s="92"/>
      <c r="P9" s="93"/>
      <c r="Q9" s="93"/>
      <c r="R9" s="93"/>
      <c r="S9" s="93"/>
      <c r="T9" s="93"/>
      <c r="U9" s="93"/>
      <c r="V9" s="93"/>
      <c r="W9" s="93"/>
      <c r="X9" s="11"/>
      <c r="Y9" s="11"/>
      <c r="Z9" s="11"/>
      <c r="AA9" s="11"/>
    </row>
    <row r="10" spans="1:47" ht="6.75" customHeight="1" thickBot="1" x14ac:dyDescent="0.2">
      <c r="B10" s="20"/>
      <c r="G10" s="20"/>
      <c r="L10" s="105" t="s">
        <v>70</v>
      </c>
      <c r="M10" s="105" t="s">
        <v>71</v>
      </c>
      <c r="N10" s="105" t="s">
        <v>72</v>
      </c>
      <c r="O10" s="105" t="s">
        <v>73</v>
      </c>
      <c r="P10" s="105" t="s">
        <v>74</v>
      </c>
      <c r="Q10" s="105"/>
      <c r="R10" s="105"/>
      <c r="S10" s="105" t="s">
        <v>75</v>
      </c>
      <c r="X10" s="11"/>
      <c r="Y10" s="11"/>
      <c r="Z10" s="11"/>
      <c r="AA10" s="11"/>
    </row>
    <row r="11" spans="1:47" ht="26.25" customHeight="1" thickBot="1" x14ac:dyDescent="0.2">
      <c r="B11" s="228" t="s">
        <v>8</v>
      </c>
      <c r="C11" s="229" t="s">
        <v>9</v>
      </c>
      <c r="D11" s="229" t="s">
        <v>179</v>
      </c>
      <c r="E11" s="106" t="s">
        <v>7</v>
      </c>
      <c r="F11" s="193" t="s">
        <v>10</v>
      </c>
      <c r="G11" s="222" t="s">
        <v>0</v>
      </c>
      <c r="H11" s="222"/>
      <c r="I11" s="223"/>
      <c r="K11" s="107" t="s">
        <v>11</v>
      </c>
      <c r="M11" s="108"/>
      <c r="N11" s="91"/>
      <c r="O11" s="91"/>
      <c r="T11" s="11"/>
      <c r="U11" s="11"/>
      <c r="V11" s="11"/>
      <c r="W11" s="11"/>
      <c r="X11" s="11"/>
      <c r="Y11" s="11"/>
      <c r="Z11" s="11"/>
      <c r="AA11" s="11"/>
    </row>
    <row r="12" spans="1:47" ht="26.25" customHeight="1" thickBot="1" x14ac:dyDescent="0.2">
      <c r="B12" s="202"/>
      <c r="C12" s="230"/>
      <c r="D12" s="230"/>
      <c r="E12" s="109" t="s">
        <v>77</v>
      </c>
      <c r="F12" s="194"/>
      <c r="G12" s="233" t="s">
        <v>1</v>
      </c>
      <c r="H12" s="234"/>
      <c r="I12" s="235"/>
      <c r="K12" s="110" t="s">
        <v>114</v>
      </c>
      <c r="L12" s="111" t="s">
        <v>119</v>
      </c>
      <c r="M12" s="112" t="s">
        <v>120</v>
      </c>
      <c r="N12" s="113" t="s">
        <v>52</v>
      </c>
      <c r="O12" s="114" t="s">
        <v>53</v>
      </c>
      <c r="P12" s="111" t="s">
        <v>121</v>
      </c>
      <c r="Q12" s="115" t="s">
        <v>122</v>
      </c>
      <c r="R12" s="116" t="s">
        <v>129</v>
      </c>
      <c r="S12" s="117" t="s">
        <v>130</v>
      </c>
      <c r="T12" s="118"/>
      <c r="W12" s="11"/>
      <c r="Z12" s="11"/>
      <c r="AA12" s="11"/>
      <c r="AJ12" s="156"/>
      <c r="AK12" s="156"/>
      <c r="AL12" s="156"/>
      <c r="AM12" s="156"/>
      <c r="AN12" s="156"/>
      <c r="AO12" s="156"/>
      <c r="AP12" s="156"/>
      <c r="AQ12" s="157"/>
      <c r="AR12" s="157"/>
      <c r="AS12" s="157"/>
      <c r="AT12" s="157"/>
    </row>
    <row r="13" spans="1:47" ht="26.25" customHeight="1" x14ac:dyDescent="0.15">
      <c r="B13" s="205" t="s">
        <v>12</v>
      </c>
      <c r="C13" s="224" t="s">
        <v>50</v>
      </c>
      <c r="D13" s="226">
        <v>1234</v>
      </c>
      <c r="E13" s="168" t="s">
        <v>56</v>
      </c>
      <c r="F13" s="195">
        <v>2</v>
      </c>
      <c r="G13" s="169" t="s">
        <v>192</v>
      </c>
      <c r="H13" s="170"/>
      <c r="I13" s="171"/>
      <c r="K13" s="119" t="s">
        <v>63</v>
      </c>
      <c r="L13" s="120" t="s">
        <v>132</v>
      </c>
      <c r="M13" s="120" t="s">
        <v>132</v>
      </c>
      <c r="N13" s="120" t="s">
        <v>132</v>
      </c>
      <c r="O13" s="120" t="s">
        <v>132</v>
      </c>
      <c r="P13" s="121" t="s">
        <v>42</v>
      </c>
      <c r="Q13" s="121" t="s">
        <v>42</v>
      </c>
      <c r="R13" s="120" t="s">
        <v>131</v>
      </c>
      <c r="S13" s="122" t="s">
        <v>131</v>
      </c>
      <c r="T13" s="118"/>
      <c r="U13" s="165"/>
      <c r="W13" s="11"/>
      <c r="Z13" s="11"/>
      <c r="AA13" s="11"/>
      <c r="AB13" s="11"/>
      <c r="AC13" s="11"/>
      <c r="AD13" s="11"/>
      <c r="AE13" s="11"/>
      <c r="AF13" s="11"/>
      <c r="AG13" s="11"/>
      <c r="AH13" s="11"/>
      <c r="AI13" s="11"/>
      <c r="AQ13" s="11"/>
      <c r="AR13" s="11"/>
      <c r="AS13" s="123" t="str">
        <f>$B$4&amp;C15&amp;G15</f>
        <v/>
      </c>
      <c r="AT13" s="141" t="str">
        <f>$B$4&amp;C15&amp;H15</f>
        <v/>
      </c>
      <c r="AU13" s="29"/>
    </row>
    <row r="14" spans="1:47" ht="26.25" customHeight="1" x14ac:dyDescent="0.15">
      <c r="B14" s="206"/>
      <c r="C14" s="225"/>
      <c r="D14" s="227"/>
      <c r="E14" s="124" t="s">
        <v>57</v>
      </c>
      <c r="F14" s="196"/>
      <c r="G14" s="160">
        <v>94742</v>
      </c>
      <c r="H14" s="125"/>
      <c r="I14" s="126"/>
      <c r="K14" s="119" t="s">
        <v>64</v>
      </c>
      <c r="L14" s="121" t="s">
        <v>42</v>
      </c>
      <c r="M14" s="121" t="s">
        <v>42</v>
      </c>
      <c r="N14" s="121" t="s">
        <v>42</v>
      </c>
      <c r="O14" s="121" t="s">
        <v>42</v>
      </c>
      <c r="P14" s="120" t="s">
        <v>132</v>
      </c>
      <c r="Q14" s="120" t="s">
        <v>132</v>
      </c>
      <c r="R14" s="121" t="s">
        <v>42</v>
      </c>
      <c r="S14" s="127" t="s">
        <v>42</v>
      </c>
      <c r="T14" s="118"/>
      <c r="W14" s="11"/>
      <c r="Z14" s="11"/>
      <c r="AA14" s="11"/>
      <c r="AI14" s="11"/>
      <c r="AQ14" s="11"/>
      <c r="AR14" s="11"/>
      <c r="AS14" s="128"/>
      <c r="AT14" s="142"/>
      <c r="AU14" s="29"/>
    </row>
    <row r="15" spans="1:47" ht="27" customHeight="1" x14ac:dyDescent="0.15">
      <c r="A15" s="129">
        <f>COUNTA(E15,E17,E19,E21,E23,E25,E27,E29,E31,E33)</f>
        <v>0</v>
      </c>
      <c r="B15" s="197">
        <f>IF(AP15&lt;1,1,"ﾅﾝﾊﾞｰｶｰﾄﾞが重複しています")</f>
        <v>1</v>
      </c>
      <c r="C15" s="209"/>
      <c r="D15" s="208"/>
      <c r="E15" s="130"/>
      <c r="F15" s="187"/>
      <c r="G15" s="153"/>
      <c r="H15" s="153"/>
      <c r="I15" s="154"/>
      <c r="J15" s="14" t="str">
        <f>IF(E15="","",LEN(E15)-LEN(SUBSTITUTE(SUBSTITUTE(E15," ",),"　",)))</f>
        <v/>
      </c>
      <c r="K15" s="119" t="s">
        <v>54</v>
      </c>
      <c r="L15" s="120" t="s">
        <v>132</v>
      </c>
      <c r="M15" s="121" t="s">
        <v>42</v>
      </c>
      <c r="N15" s="121" t="s">
        <v>42</v>
      </c>
      <c r="O15" s="121" t="s">
        <v>42</v>
      </c>
      <c r="P15" s="121" t="s">
        <v>42</v>
      </c>
      <c r="Q15" s="121" t="s">
        <v>42</v>
      </c>
      <c r="R15" s="121" t="s">
        <v>42</v>
      </c>
      <c r="S15" s="127" t="s">
        <v>42</v>
      </c>
      <c r="T15" s="118"/>
      <c r="W15" s="11"/>
      <c r="Z15" s="11"/>
      <c r="AA15" s="11"/>
      <c r="AI15" s="11"/>
      <c r="AJ15" s="132" t="str">
        <f>IF(D15="","",C15&amp;D15)</f>
        <v/>
      </c>
      <c r="AK15" s="132">
        <f>IF(AJ15="",1,AJ15)</f>
        <v>1</v>
      </c>
      <c r="AL15" s="132">
        <f>IF(ISERROR(VLOOKUP(AK15,$AJ$13:AJ14,1,FALSE)),0,VLOOKUP(AK15,$AJ$13:AJ14,1,FALSE))</f>
        <v>0</v>
      </c>
      <c r="AM15" s="132" t="str">
        <f>IF(D15="","",D15&amp;E15)</f>
        <v/>
      </c>
      <c r="AN15" s="132">
        <f>IF(AM15="",1,AM15)</f>
        <v>1</v>
      </c>
      <c r="AO15" s="133">
        <f>IF(ISERROR(VLOOKUP(AN15,$AM$13:AM14,1,FALSE)),0,VLOOKUP(AN15,$AM$13:AM14,1,FALSE))</f>
        <v>0</v>
      </c>
      <c r="AP15" s="133">
        <f>IF(AK15=AL15,1,0)-AO16</f>
        <v>0</v>
      </c>
      <c r="AQ15" s="11"/>
      <c r="AR15" s="11"/>
      <c r="AS15" s="123" t="str">
        <f>$B$4&amp;C17&amp;G17</f>
        <v/>
      </c>
      <c r="AT15" s="141" t="str">
        <f>$B$4&amp;C17&amp;H17</f>
        <v/>
      </c>
      <c r="AU15" s="29"/>
    </row>
    <row r="16" spans="1:47" ht="27" customHeight="1" x14ac:dyDescent="0.15">
      <c r="A16" s="134">
        <f>COUNTA(G15:I15,G17:I17,G19:I19,G21:I21,G23:I23,G25:I25,G27:I27,G29:I29,G31:I31,G33:I33)</f>
        <v>0</v>
      </c>
      <c r="B16" s="198"/>
      <c r="C16" s="210"/>
      <c r="D16" s="208"/>
      <c r="E16" s="130"/>
      <c r="F16" s="189"/>
      <c r="G16" s="159"/>
      <c r="H16" s="15"/>
      <c r="I16" s="131"/>
      <c r="K16" s="119" t="s">
        <v>65</v>
      </c>
      <c r="L16" s="121" t="s">
        <v>42</v>
      </c>
      <c r="M16" s="120" t="s">
        <v>132</v>
      </c>
      <c r="N16" s="120" t="s">
        <v>132</v>
      </c>
      <c r="O16" s="120" t="s">
        <v>132</v>
      </c>
      <c r="P16" s="121" t="s">
        <v>42</v>
      </c>
      <c r="Q16" s="121" t="s">
        <v>42</v>
      </c>
      <c r="R16" s="121" t="s">
        <v>42</v>
      </c>
      <c r="S16" s="127" t="s">
        <v>42</v>
      </c>
      <c r="T16" s="118"/>
      <c r="W16" s="11"/>
      <c r="Z16" s="11"/>
      <c r="AA16" s="11"/>
      <c r="AI16" s="11"/>
      <c r="AJ16" s="135"/>
      <c r="AK16" s="136"/>
      <c r="AL16" s="136"/>
      <c r="AM16" s="136"/>
      <c r="AN16" s="136"/>
      <c r="AO16" s="133">
        <f>IF(AN15=AO15,1,0)</f>
        <v>0</v>
      </c>
      <c r="AP16" s="133"/>
      <c r="AQ16" s="11"/>
      <c r="AR16" s="11"/>
      <c r="AS16" s="128"/>
      <c r="AT16" s="142"/>
      <c r="AU16" s="29"/>
    </row>
    <row r="17" spans="2:47" ht="27" customHeight="1" x14ac:dyDescent="0.15">
      <c r="B17" s="197">
        <f>IF(AP17&lt;1,2,"ﾅﾝﾊﾞｰｶｰﾄﾞが重複しています")</f>
        <v>2</v>
      </c>
      <c r="C17" s="207"/>
      <c r="D17" s="208"/>
      <c r="E17" s="130"/>
      <c r="F17" s="187"/>
      <c r="G17" s="153"/>
      <c r="H17" s="153"/>
      <c r="I17" s="154"/>
      <c r="J17" s="14" t="str">
        <f>IF(E17="","",LEN(E17)-LEN(SUBSTITUTE(SUBSTITUTE(E17," ",),"　",)))</f>
        <v/>
      </c>
      <c r="K17" s="119" t="s">
        <v>58</v>
      </c>
      <c r="L17" s="120" t="s">
        <v>132</v>
      </c>
      <c r="M17" s="121" t="s">
        <v>42</v>
      </c>
      <c r="N17" s="121" t="s">
        <v>42</v>
      </c>
      <c r="O17" s="121" t="s">
        <v>42</v>
      </c>
      <c r="P17" s="121" t="s">
        <v>42</v>
      </c>
      <c r="Q17" s="121" t="s">
        <v>42</v>
      </c>
      <c r="R17" s="121" t="s">
        <v>42</v>
      </c>
      <c r="S17" s="127" t="s">
        <v>42</v>
      </c>
      <c r="T17" s="118"/>
      <c r="W17" s="11"/>
      <c r="Z17" s="11"/>
      <c r="AA17" s="11"/>
      <c r="AI17" s="11"/>
      <c r="AJ17" s="132" t="str">
        <f>IF(D17="","",C17&amp;D17)</f>
        <v/>
      </c>
      <c r="AK17" s="132">
        <f>IF(AJ17="",1,AJ17)</f>
        <v>1</v>
      </c>
      <c r="AL17" s="132">
        <f>IF(ISERROR(VLOOKUP(AK17,$AJ$13:AJ16,1,FALSE)),0,VLOOKUP(AK17,$AJ$13:AJ16,1,FALSE))</f>
        <v>0</v>
      </c>
      <c r="AM17" s="132" t="str">
        <f>IF(D17="","",D17&amp;E17)</f>
        <v/>
      </c>
      <c r="AN17" s="132">
        <f>IF(AM17="",1,AM17)</f>
        <v>1</v>
      </c>
      <c r="AO17" s="133">
        <f>IF(ISERROR(VLOOKUP(AN17,$AM$13:AM16,1,FALSE)),0,VLOOKUP(AN17,$AM$13:AM16,1,FALSE))</f>
        <v>0</v>
      </c>
      <c r="AP17" s="133">
        <f>IF(AK17=AL17,1,0)-AO18</f>
        <v>0</v>
      </c>
      <c r="AR17" s="11"/>
      <c r="AS17" s="123" t="str">
        <f>$B$4&amp;C19&amp;G19</f>
        <v/>
      </c>
      <c r="AT17" s="141" t="str">
        <f>$B$4&amp;C19&amp;H19</f>
        <v/>
      </c>
      <c r="AU17" s="29"/>
    </row>
    <row r="18" spans="2:47" ht="27" customHeight="1" x14ac:dyDescent="0.15">
      <c r="B18" s="198"/>
      <c r="C18" s="207"/>
      <c r="D18" s="208"/>
      <c r="E18" s="130"/>
      <c r="F18" s="189"/>
      <c r="G18" s="159"/>
      <c r="H18" s="15"/>
      <c r="I18" s="131"/>
      <c r="K18" s="119" t="s">
        <v>47</v>
      </c>
      <c r="L18" s="120" t="s">
        <v>132</v>
      </c>
      <c r="M18" s="120" t="s">
        <v>132</v>
      </c>
      <c r="N18" s="120" t="s">
        <v>132</v>
      </c>
      <c r="O18" s="120" t="s">
        <v>132</v>
      </c>
      <c r="P18" s="120" t="s">
        <v>132</v>
      </c>
      <c r="Q18" s="120" t="s">
        <v>132</v>
      </c>
      <c r="R18" s="121" t="s">
        <v>42</v>
      </c>
      <c r="S18" s="127" t="s">
        <v>42</v>
      </c>
      <c r="T18" s="118"/>
      <c r="U18" s="118"/>
      <c r="V18" s="118"/>
      <c r="W18" s="118"/>
      <c r="X18" s="11"/>
      <c r="Y18" s="11"/>
      <c r="Z18" s="11"/>
      <c r="AA18" s="11"/>
      <c r="AI18" s="11"/>
      <c r="AJ18" s="135"/>
      <c r="AK18" s="136"/>
      <c r="AL18" s="136"/>
      <c r="AM18" s="136"/>
      <c r="AN18" s="136"/>
      <c r="AO18" s="133">
        <f>IF(AN17=AO17,1,0)</f>
        <v>0</v>
      </c>
      <c r="AP18" s="133"/>
      <c r="AR18" s="11"/>
      <c r="AS18" s="128"/>
      <c r="AT18" s="142"/>
      <c r="AU18" s="29"/>
    </row>
    <row r="19" spans="2:47" ht="27" customHeight="1" x14ac:dyDescent="0.15">
      <c r="B19" s="197">
        <f>IF(AP19&lt;1,3,"ﾅﾝﾊﾞｰｶｰﾄﾞが重複しています")</f>
        <v>3</v>
      </c>
      <c r="C19" s="207"/>
      <c r="D19" s="208"/>
      <c r="E19" s="130"/>
      <c r="F19" s="187"/>
      <c r="G19" s="153"/>
      <c r="H19" s="153"/>
      <c r="I19" s="154"/>
      <c r="J19" s="14" t="str">
        <f>IF(E19="","",LEN(E19)-LEN(SUBSTITUTE(SUBSTITUTE(E19," ",),"　",)))</f>
        <v/>
      </c>
      <c r="K19" s="119" t="s">
        <v>59</v>
      </c>
      <c r="L19" s="120" t="s">
        <v>132</v>
      </c>
      <c r="M19" s="120" t="s">
        <v>132</v>
      </c>
      <c r="N19" s="120" t="s">
        <v>132</v>
      </c>
      <c r="O19" s="120" t="s">
        <v>132</v>
      </c>
      <c r="P19" s="120" t="s">
        <v>132</v>
      </c>
      <c r="Q19" s="120" t="s">
        <v>132</v>
      </c>
      <c r="R19" s="121" t="s">
        <v>42</v>
      </c>
      <c r="S19" s="127" t="s">
        <v>42</v>
      </c>
      <c r="T19" s="118"/>
      <c r="U19" s="155" t="s">
        <v>191</v>
      </c>
      <c r="V19" s="155"/>
      <c r="W19" s="155"/>
      <c r="X19" s="156"/>
      <c r="Y19" s="156"/>
      <c r="Z19" s="156"/>
      <c r="AA19" s="156"/>
      <c r="AB19" s="157"/>
      <c r="AC19" s="157"/>
      <c r="AD19" s="157"/>
      <c r="AE19" s="157"/>
      <c r="AF19" s="157"/>
      <c r="AG19" s="157"/>
      <c r="AH19" s="157"/>
      <c r="AI19" s="156"/>
      <c r="AJ19" s="132" t="str">
        <f>IF(D19="","",C19&amp;D19)</f>
        <v/>
      </c>
      <c r="AK19" s="132">
        <f>IF(AJ19="",1,AJ19)</f>
        <v>1</v>
      </c>
      <c r="AL19" s="132">
        <f>IF(ISERROR(VLOOKUP(AK19,$AJ$13:AJ18,1,FALSE)),0,VLOOKUP(AK19,$AJ$13:AJ18,1,FALSE))</f>
        <v>0</v>
      </c>
      <c r="AM19" s="132" t="str">
        <f>IF(D19="","",D19&amp;E19)</f>
        <v/>
      </c>
      <c r="AN19" s="132">
        <f>IF(AM19="",1,AM19)</f>
        <v>1</v>
      </c>
      <c r="AO19" s="133">
        <f>IF(ISERROR(VLOOKUP(AN19,$AM$13:AM18,1,FALSE)),0,VLOOKUP(AN19,$AM$13:AM18,1,FALSE))</f>
        <v>0</v>
      </c>
      <c r="AP19" s="133">
        <f>IF(AK19=AL19,1,0)-AO20</f>
        <v>0</v>
      </c>
      <c r="AS19" s="123" t="str">
        <f>$B$4&amp;C21&amp;G21</f>
        <v/>
      </c>
      <c r="AT19" s="141" t="str">
        <f>$B$4&amp;C21&amp;H21</f>
        <v/>
      </c>
      <c r="AU19" s="29"/>
    </row>
    <row r="20" spans="2:47" ht="27" customHeight="1" x14ac:dyDescent="0.15">
      <c r="B20" s="198"/>
      <c r="C20" s="207"/>
      <c r="D20" s="208"/>
      <c r="E20" s="130"/>
      <c r="F20" s="189"/>
      <c r="G20" s="159"/>
      <c r="H20" s="15"/>
      <c r="I20" s="131"/>
      <c r="K20" s="119" t="s">
        <v>117</v>
      </c>
      <c r="L20" s="120" t="s">
        <v>132</v>
      </c>
      <c r="M20" s="121" t="s">
        <v>42</v>
      </c>
      <c r="N20" s="121" t="s">
        <v>42</v>
      </c>
      <c r="O20" s="121" t="s">
        <v>42</v>
      </c>
      <c r="P20" s="121" t="s">
        <v>42</v>
      </c>
      <c r="Q20" s="121" t="s">
        <v>42</v>
      </c>
      <c r="R20" s="121" t="s">
        <v>42</v>
      </c>
      <c r="S20" s="127" t="s">
        <v>42</v>
      </c>
      <c r="T20" s="118"/>
      <c r="U20" s="158" t="s">
        <v>159</v>
      </c>
      <c r="V20" s="158" t="s">
        <v>158</v>
      </c>
      <c r="W20" s="155"/>
      <c r="X20" s="156" t="s">
        <v>115</v>
      </c>
      <c r="Y20" s="156" t="s">
        <v>116</v>
      </c>
      <c r="Z20" s="156" t="s">
        <v>50</v>
      </c>
      <c r="AA20" s="156" t="s">
        <v>51</v>
      </c>
      <c r="AB20" s="156" t="s">
        <v>153</v>
      </c>
      <c r="AC20" s="156" t="s">
        <v>154</v>
      </c>
      <c r="AD20" s="156" t="s">
        <v>123</v>
      </c>
      <c r="AE20" s="156" t="s">
        <v>124</v>
      </c>
      <c r="AF20" s="156" t="s">
        <v>125</v>
      </c>
      <c r="AG20" s="156" t="s">
        <v>126</v>
      </c>
      <c r="AH20" s="156" t="s">
        <v>127</v>
      </c>
      <c r="AI20" s="156" t="s">
        <v>128</v>
      </c>
      <c r="AJ20" s="136"/>
      <c r="AK20" s="136"/>
      <c r="AL20" s="136"/>
      <c r="AM20" s="136"/>
      <c r="AN20" s="136"/>
      <c r="AO20" s="133">
        <f>IF(AN19=AO19,1,0)</f>
        <v>0</v>
      </c>
      <c r="AP20" s="133"/>
      <c r="AS20" s="128"/>
      <c r="AT20" s="142"/>
      <c r="AU20" s="29"/>
    </row>
    <row r="21" spans="2:47" ht="27" customHeight="1" x14ac:dyDescent="0.15">
      <c r="B21" s="197">
        <f>IF(AP21&lt;1,4,"ﾅﾝﾊﾞｰｶｰﾄﾞが重複しています")</f>
        <v>4</v>
      </c>
      <c r="C21" s="207"/>
      <c r="D21" s="208"/>
      <c r="E21" s="130"/>
      <c r="F21" s="187"/>
      <c r="G21" s="153"/>
      <c r="H21" s="153"/>
      <c r="I21" s="154"/>
      <c r="J21" s="14" t="str">
        <f>IF(E21="","",LEN(E21)-LEN(SUBSTITUTE(SUBSTITUTE(E21," ",),"　",)))</f>
        <v/>
      </c>
      <c r="K21" s="119" t="s">
        <v>48</v>
      </c>
      <c r="L21" s="121" t="s">
        <v>42</v>
      </c>
      <c r="M21" s="121" t="s">
        <v>42</v>
      </c>
      <c r="N21" s="120" t="s">
        <v>132</v>
      </c>
      <c r="O21" s="121" t="s">
        <v>42</v>
      </c>
      <c r="P21" s="121" t="s">
        <v>42</v>
      </c>
      <c r="Q21" s="121" t="s">
        <v>42</v>
      </c>
      <c r="R21" s="121" t="s">
        <v>42</v>
      </c>
      <c r="S21" s="127" t="s">
        <v>42</v>
      </c>
      <c r="T21" s="118"/>
      <c r="U21" s="11" t="s">
        <v>17</v>
      </c>
      <c r="V21" s="137">
        <v>1</v>
      </c>
      <c r="W21" s="118"/>
      <c r="X21" s="11" t="s">
        <v>66</v>
      </c>
      <c r="Y21" s="11" t="s">
        <v>66</v>
      </c>
      <c r="Z21" s="11" t="s">
        <v>150</v>
      </c>
      <c r="AA21" s="11" t="s">
        <v>150</v>
      </c>
      <c r="AB21" s="11" t="s">
        <v>78</v>
      </c>
      <c r="AC21" s="11" t="s">
        <v>78</v>
      </c>
      <c r="AD21" s="11" t="s">
        <v>155</v>
      </c>
      <c r="AE21" s="11" t="s">
        <v>46</v>
      </c>
      <c r="AF21" s="11" t="s">
        <v>46</v>
      </c>
      <c r="AG21" s="11" t="s">
        <v>46</v>
      </c>
      <c r="AH21" s="11" t="s">
        <v>46</v>
      </c>
      <c r="AI21" s="11" t="s">
        <v>46</v>
      </c>
      <c r="AJ21" s="132" t="str">
        <f>IF(D21="","",C21&amp;D21)</f>
        <v/>
      </c>
      <c r="AK21" s="132">
        <f>IF(AJ21="",1,AJ21)</f>
        <v>1</v>
      </c>
      <c r="AL21" s="132">
        <f>IF(ISERROR(VLOOKUP(AK21,$AJ$13:AJ20,1,FALSE)),0,VLOOKUP(AK21,$AJ$13:AJ20,1,FALSE))</f>
        <v>0</v>
      </c>
      <c r="AM21" s="132" t="str">
        <f>IF(D21="","",D21&amp;E21)</f>
        <v/>
      </c>
      <c r="AN21" s="132">
        <f>IF(AM21="",1,AM21)</f>
        <v>1</v>
      </c>
      <c r="AO21" s="133">
        <f>IF(ISERROR(VLOOKUP(AN21,$AM$13:AM20,1,FALSE)),0,VLOOKUP(AN21,$AM$13:AM20,1,FALSE))</f>
        <v>0</v>
      </c>
      <c r="AP21" s="133">
        <f>IF(AK21=AL21,1,0)-AO22</f>
        <v>0</v>
      </c>
      <c r="AS21" s="123" t="str">
        <f>$B$4&amp;C23&amp;G23</f>
        <v/>
      </c>
      <c r="AT21" s="141" t="str">
        <f>$B$4&amp;C23&amp;H23</f>
        <v/>
      </c>
      <c r="AU21" s="29"/>
    </row>
    <row r="22" spans="2:47" ht="27" customHeight="1" x14ac:dyDescent="0.15">
      <c r="B22" s="198"/>
      <c r="C22" s="207"/>
      <c r="D22" s="208"/>
      <c r="E22" s="130"/>
      <c r="F22" s="189"/>
      <c r="G22" s="159"/>
      <c r="H22" s="15"/>
      <c r="I22" s="131"/>
      <c r="K22" s="119" t="s">
        <v>118</v>
      </c>
      <c r="L22" s="121" t="s">
        <v>42</v>
      </c>
      <c r="M22" s="120" t="s">
        <v>132</v>
      </c>
      <c r="N22" s="121" t="s">
        <v>42</v>
      </c>
      <c r="O22" s="121" t="s">
        <v>42</v>
      </c>
      <c r="P22" s="121" t="s">
        <v>42</v>
      </c>
      <c r="Q22" s="121" t="s">
        <v>42</v>
      </c>
      <c r="R22" s="121" t="s">
        <v>42</v>
      </c>
      <c r="S22" s="127" t="s">
        <v>42</v>
      </c>
      <c r="T22" s="118"/>
      <c r="U22" s="11" t="s">
        <v>44</v>
      </c>
      <c r="V22" s="137">
        <v>2</v>
      </c>
      <c r="W22" s="118"/>
      <c r="X22" s="3" t="s">
        <v>60</v>
      </c>
      <c r="Y22" s="3" t="s">
        <v>69</v>
      </c>
      <c r="Z22" s="11" t="s">
        <v>151</v>
      </c>
      <c r="AA22" s="11" t="s">
        <v>151</v>
      </c>
      <c r="AB22" s="3" t="s">
        <v>47</v>
      </c>
      <c r="AC22" s="3" t="s">
        <v>47</v>
      </c>
      <c r="AJ22" s="136"/>
      <c r="AK22" s="136"/>
      <c r="AL22" s="136"/>
      <c r="AM22" s="136"/>
      <c r="AN22" s="136"/>
      <c r="AO22" s="133">
        <f>IF(AN21=AO21,1,0)</f>
        <v>0</v>
      </c>
      <c r="AP22" s="133"/>
      <c r="AS22" s="128"/>
      <c r="AT22" s="142"/>
      <c r="AU22" s="29"/>
    </row>
    <row r="23" spans="2:47" ht="27" customHeight="1" x14ac:dyDescent="0.15">
      <c r="B23" s="197">
        <f>IF(AP23&lt;1,5,"ﾅﾝﾊﾞｰｶｰﾄﾞが重複しています")</f>
        <v>5</v>
      </c>
      <c r="C23" s="207"/>
      <c r="D23" s="208"/>
      <c r="E23" s="130"/>
      <c r="F23" s="187"/>
      <c r="G23" s="153"/>
      <c r="H23" s="153"/>
      <c r="I23" s="154"/>
      <c r="J23" s="14" t="str">
        <f>IF(E23="","",LEN(E23)-LEN(SUBSTITUTE(SUBSTITUTE(E23," ",),"　",)))</f>
        <v/>
      </c>
      <c r="K23" s="119" t="s">
        <v>55</v>
      </c>
      <c r="L23" s="121" t="s">
        <v>42</v>
      </c>
      <c r="M23" s="121" t="s">
        <v>42</v>
      </c>
      <c r="N23" s="121" t="s">
        <v>42</v>
      </c>
      <c r="O23" s="120" t="s">
        <v>132</v>
      </c>
      <c r="P23" s="121" t="s">
        <v>42</v>
      </c>
      <c r="Q23" s="121" t="s">
        <v>42</v>
      </c>
      <c r="R23" s="121" t="s">
        <v>42</v>
      </c>
      <c r="S23" s="127" t="s">
        <v>42</v>
      </c>
      <c r="T23" s="118"/>
      <c r="U23" s="11" t="s">
        <v>45</v>
      </c>
      <c r="V23" s="137">
        <v>3</v>
      </c>
      <c r="W23" s="118"/>
      <c r="X23" s="3" t="s">
        <v>61</v>
      </c>
      <c r="Y23" s="3" t="s">
        <v>67</v>
      </c>
      <c r="Z23" s="11" t="s">
        <v>152</v>
      </c>
      <c r="AA23" s="11" t="s">
        <v>152</v>
      </c>
      <c r="AB23" s="3" t="s">
        <v>43</v>
      </c>
      <c r="AC23" s="3" t="s">
        <v>43</v>
      </c>
      <c r="AJ23" s="132" t="str">
        <f>IF(D23="","",C23&amp;D23)</f>
        <v/>
      </c>
      <c r="AK23" s="132">
        <f>IF(AJ23="",1,AJ23)</f>
        <v>1</v>
      </c>
      <c r="AL23" s="132">
        <f>IF(ISERROR(VLOOKUP(AK23,$AJ$13:AJ22,1,FALSE)),0,VLOOKUP(AK23,$AJ$13:AJ22,1,FALSE))</f>
        <v>0</v>
      </c>
      <c r="AM23" s="132" t="str">
        <f>IF(D23="","",D23&amp;E23)</f>
        <v/>
      </c>
      <c r="AN23" s="132">
        <f>IF(AM23="",1,AM23)</f>
        <v>1</v>
      </c>
      <c r="AO23" s="133">
        <f>IF(ISERROR(VLOOKUP(AN23,$AM$13:AM22,1,FALSE)),0,VLOOKUP(AN23,$AM$13:AM22,1,FALSE))</f>
        <v>0</v>
      </c>
      <c r="AP23" s="133">
        <f>IF(AK23=AL23,1,0)-AO24</f>
        <v>0</v>
      </c>
      <c r="AS23" s="123" t="str">
        <f>$B$4&amp;C25&amp;G25</f>
        <v/>
      </c>
      <c r="AT23" s="141" t="str">
        <f>$B$4&amp;C25&amp;H25</f>
        <v/>
      </c>
      <c r="AU23" s="29"/>
    </row>
    <row r="24" spans="2:47" ht="27" customHeight="1" x14ac:dyDescent="0.15">
      <c r="B24" s="198"/>
      <c r="C24" s="207"/>
      <c r="D24" s="208"/>
      <c r="E24" s="130"/>
      <c r="F24" s="189"/>
      <c r="G24" s="159"/>
      <c r="H24" s="15"/>
      <c r="I24" s="131"/>
      <c r="K24" s="119" t="s">
        <v>171</v>
      </c>
      <c r="L24" s="121" t="s">
        <v>42</v>
      </c>
      <c r="M24" s="121" t="s">
        <v>42</v>
      </c>
      <c r="N24" s="120" t="s">
        <v>132</v>
      </c>
      <c r="O24" s="120" t="s">
        <v>132</v>
      </c>
      <c r="P24" s="121" t="s">
        <v>42</v>
      </c>
      <c r="Q24" s="121" t="s">
        <v>42</v>
      </c>
      <c r="R24" s="121" t="s">
        <v>42</v>
      </c>
      <c r="S24" s="127" t="s">
        <v>42</v>
      </c>
      <c r="T24" s="118"/>
      <c r="U24" s="11" t="s">
        <v>62</v>
      </c>
      <c r="V24" s="137">
        <v>4</v>
      </c>
      <c r="W24" s="29"/>
      <c r="X24" s="3" t="s">
        <v>67</v>
      </c>
      <c r="Y24" s="3" t="s">
        <v>68</v>
      </c>
      <c r="Z24" s="3" t="s">
        <v>65</v>
      </c>
      <c r="AA24" s="3" t="s">
        <v>69</v>
      </c>
      <c r="AB24" s="11" t="s">
        <v>175</v>
      </c>
      <c r="AC24" s="11" t="s">
        <v>175</v>
      </c>
      <c r="AD24" s="11"/>
      <c r="AE24" s="11"/>
      <c r="AF24" s="11"/>
      <c r="AG24" s="11"/>
      <c r="AH24" s="11"/>
      <c r="AI24" s="11"/>
      <c r="AJ24" s="136"/>
      <c r="AK24" s="136"/>
      <c r="AL24" s="136"/>
      <c r="AM24" s="136"/>
      <c r="AN24" s="136"/>
      <c r="AO24" s="133">
        <f>IF(AN23=AO23,1,0)</f>
        <v>0</v>
      </c>
      <c r="AP24" s="133"/>
      <c r="AS24" s="128"/>
      <c r="AT24" s="142"/>
      <c r="AU24" s="29"/>
    </row>
    <row r="25" spans="2:47" ht="27" customHeight="1" thickBot="1" x14ac:dyDescent="0.2">
      <c r="B25" s="197">
        <f>IF(AP25&lt;1,6,"ﾅﾝﾊﾞｰｶｰﾄﾞが重複しています")</f>
        <v>6</v>
      </c>
      <c r="C25" s="207"/>
      <c r="D25" s="208"/>
      <c r="E25" s="130"/>
      <c r="F25" s="187"/>
      <c r="G25" s="153"/>
      <c r="H25" s="153"/>
      <c r="I25" s="154"/>
      <c r="J25" s="14" t="str">
        <f>IF(E25="","",LEN(E25)-LEN(SUBSTITUTE(SUBSTITUTE(E25," ",),"　",)))</f>
        <v/>
      </c>
      <c r="K25" s="152" t="s">
        <v>174</v>
      </c>
      <c r="L25" s="138" t="s">
        <v>42</v>
      </c>
      <c r="M25" s="138" t="s">
        <v>42</v>
      </c>
      <c r="N25" s="138" t="s">
        <v>42</v>
      </c>
      <c r="O25" s="138" t="s">
        <v>42</v>
      </c>
      <c r="P25" s="139" t="s">
        <v>132</v>
      </c>
      <c r="Q25" s="139" t="s">
        <v>132</v>
      </c>
      <c r="R25" s="138" t="s">
        <v>42</v>
      </c>
      <c r="S25" s="140" t="s">
        <v>42</v>
      </c>
      <c r="T25" s="3"/>
      <c r="U25" s="11"/>
      <c r="V25" s="137">
        <v>5</v>
      </c>
      <c r="W25" s="3"/>
      <c r="X25" s="3" t="s">
        <v>68</v>
      </c>
      <c r="Y25" s="3" t="s">
        <v>149</v>
      </c>
      <c r="Z25" s="3" t="s">
        <v>47</v>
      </c>
      <c r="AA25" s="3" t="s">
        <v>47</v>
      </c>
      <c r="AJ25" s="132" t="str">
        <f>IF(D25="","",C25&amp;D25)</f>
        <v/>
      </c>
      <c r="AK25" s="132">
        <f>IF(AJ25="",1,AJ25)</f>
        <v>1</v>
      </c>
      <c r="AL25" s="132">
        <f>IF(ISERROR(VLOOKUP(AK25,$AJ$13:AJ24,1,FALSE)),0,VLOOKUP(AK25,$AJ$13:AJ24,1,FALSE))</f>
        <v>0</v>
      </c>
      <c r="AM25" s="132" t="str">
        <f>IF(D25="","",D25&amp;E25)</f>
        <v/>
      </c>
      <c r="AN25" s="132">
        <f>IF(AM25="",1,AM25)</f>
        <v>1</v>
      </c>
      <c r="AO25" s="133">
        <f>IF(ISERROR(VLOOKUP(AN25,$AM$13:AM24,1,FALSE)),0,VLOOKUP(AN25,$AM$13:AM24,1,FALSE))</f>
        <v>0</v>
      </c>
      <c r="AP25" s="133">
        <f>IF(AK25=AL25,1,0)-AO26</f>
        <v>0</v>
      </c>
      <c r="AS25" s="123" t="str">
        <f>$B$4&amp;C27&amp;G27</f>
        <v/>
      </c>
      <c r="AT25" s="141" t="str">
        <f>$B$4&amp;C27&amp;H27</f>
        <v/>
      </c>
      <c r="AU25" s="29"/>
    </row>
    <row r="26" spans="2:47" ht="27" customHeight="1" x14ac:dyDescent="0.15">
      <c r="B26" s="198"/>
      <c r="C26" s="207"/>
      <c r="D26" s="208"/>
      <c r="E26" s="130"/>
      <c r="F26" s="189"/>
      <c r="G26" s="159"/>
      <c r="H26" s="15"/>
      <c r="I26" s="131"/>
      <c r="T26" s="3"/>
      <c r="U26" s="11"/>
      <c r="V26" s="137">
        <v>6</v>
      </c>
      <c r="W26" s="3"/>
      <c r="X26" s="3" t="s">
        <v>148</v>
      </c>
      <c r="Z26" s="3" t="s">
        <v>43</v>
      </c>
      <c r="AA26" s="3" t="s">
        <v>43</v>
      </c>
      <c r="AC26" s="11"/>
      <c r="AD26" s="11"/>
      <c r="AF26" s="11"/>
      <c r="AG26" s="11"/>
      <c r="AH26" s="11"/>
      <c r="AJ26" s="136"/>
      <c r="AK26" s="136"/>
      <c r="AL26" s="136"/>
      <c r="AM26" s="136"/>
      <c r="AN26" s="136"/>
      <c r="AO26" s="133">
        <f>IF(AN25=AO25,1,0)</f>
        <v>0</v>
      </c>
      <c r="AP26" s="133"/>
      <c r="AS26" s="128"/>
      <c r="AT26" s="142"/>
      <c r="AU26" s="29"/>
    </row>
    <row r="27" spans="2:47" ht="27" customHeight="1" x14ac:dyDescent="0.15">
      <c r="B27" s="197">
        <f>IF(AP27&lt;1,7,"ﾅﾝﾊﾞｰｶｰﾄﾞが重複しています")</f>
        <v>7</v>
      </c>
      <c r="C27" s="207"/>
      <c r="D27" s="208"/>
      <c r="E27" s="130"/>
      <c r="F27" s="187"/>
      <c r="G27" s="153"/>
      <c r="H27" s="153"/>
      <c r="I27" s="154"/>
      <c r="J27" s="14" t="str">
        <f>IF(E27="","",LEN(E27)-LEN(SUBSTITUTE(SUBSTITUTE(E27," ",),"　",)))</f>
        <v/>
      </c>
      <c r="T27" s="3"/>
      <c r="U27" s="3"/>
      <c r="V27" s="3"/>
      <c r="W27" s="3"/>
      <c r="Z27" s="3" t="s">
        <v>48</v>
      </c>
      <c r="AA27" s="3" t="s">
        <v>55</v>
      </c>
      <c r="AJ27" s="132" t="str">
        <f>IF(D27="","",C27&amp;D27)</f>
        <v/>
      </c>
      <c r="AK27" s="132">
        <f>IF(AJ27="",1,AJ27)</f>
        <v>1</v>
      </c>
      <c r="AL27" s="132">
        <f>IF(ISERROR(VLOOKUP(AK27,$AJ$13:AJ26,1,FALSE)),0,VLOOKUP(AK27,$AJ$13:AJ26,1,FALSE))</f>
        <v>0</v>
      </c>
      <c r="AM27" s="132" t="str">
        <f>IF(D27="","",D27&amp;E27)</f>
        <v/>
      </c>
      <c r="AN27" s="132">
        <f>IF(AM27="",1,AM27)</f>
        <v>1</v>
      </c>
      <c r="AO27" s="133">
        <f>IF(ISERROR(VLOOKUP(AN27,$AM$13:AM26,1,FALSE)),0,VLOOKUP(AN27,$AM$13:AM26,1,FALSE))</f>
        <v>0</v>
      </c>
      <c r="AP27" s="133">
        <f>IF(AK27=AL27,1,0)-AO28</f>
        <v>0</v>
      </c>
      <c r="AS27" s="123" t="str">
        <f>$B$4&amp;C29&amp;G29</f>
        <v/>
      </c>
      <c r="AT27" s="141" t="str">
        <f>$B$4&amp;C29&amp;H29</f>
        <v/>
      </c>
      <c r="AU27" s="29"/>
    </row>
    <row r="28" spans="2:47" ht="27" customHeight="1" x14ac:dyDescent="0.15">
      <c r="B28" s="198"/>
      <c r="C28" s="207"/>
      <c r="D28" s="208"/>
      <c r="E28" s="130"/>
      <c r="F28" s="189"/>
      <c r="G28" s="159"/>
      <c r="H28" s="15"/>
      <c r="I28" s="131"/>
      <c r="T28" s="3"/>
      <c r="U28" s="3"/>
      <c r="V28" s="3"/>
      <c r="W28" s="3"/>
      <c r="Z28" s="3" t="s">
        <v>171</v>
      </c>
      <c r="AA28" s="3" t="s">
        <v>171</v>
      </c>
      <c r="AJ28" s="136"/>
      <c r="AK28" s="136"/>
      <c r="AL28" s="136"/>
      <c r="AM28" s="136"/>
      <c r="AN28" s="136"/>
      <c r="AO28" s="133">
        <f>IF(AN27=AO27,1,0)</f>
        <v>0</v>
      </c>
      <c r="AP28" s="133"/>
      <c r="AS28" s="128"/>
      <c r="AT28" s="142"/>
      <c r="AU28" s="29"/>
    </row>
    <row r="29" spans="2:47" ht="27" customHeight="1" x14ac:dyDescent="0.15">
      <c r="B29" s="197">
        <f>IF(AP29&lt;1,8,"ﾅﾝﾊﾞｰｶｰﾄﾞが重複しています")</f>
        <v>8</v>
      </c>
      <c r="C29" s="207"/>
      <c r="D29" s="208"/>
      <c r="E29" s="130"/>
      <c r="F29" s="187"/>
      <c r="G29" s="153"/>
      <c r="H29" s="153"/>
      <c r="I29" s="154"/>
      <c r="J29" s="14" t="str">
        <f>IF(E29="","",LEN(E29)-LEN(SUBSTITUTE(SUBSTITUTE(E29," ",),"　",)))</f>
        <v/>
      </c>
      <c r="T29" s="3"/>
      <c r="U29" s="3"/>
      <c r="V29" s="3"/>
      <c r="W29" s="3"/>
      <c r="AJ29" s="132" t="str">
        <f>IF(D29="","",C29&amp;D29)</f>
        <v/>
      </c>
      <c r="AK29" s="132">
        <f>IF(AJ29="",1,AJ29)</f>
        <v>1</v>
      </c>
      <c r="AL29" s="132">
        <f>IF(ISERROR(VLOOKUP(AK29,$AJ$13:AJ28,1,FALSE)),0,VLOOKUP(AK29,$AJ$13:AJ28,1,FALSE))</f>
        <v>0</v>
      </c>
      <c r="AM29" s="132" t="str">
        <f>IF(D29="","",D29&amp;E29)</f>
        <v/>
      </c>
      <c r="AN29" s="132">
        <f>IF(AM29="",1,AM29)</f>
        <v>1</v>
      </c>
      <c r="AO29" s="133">
        <f>IF(ISERROR(VLOOKUP(AN29,$AM$13:AM28,1,FALSE)),0,VLOOKUP(AN29,$AM$13:AM28,1,FALSE))</f>
        <v>0</v>
      </c>
      <c r="AP29" s="133">
        <f>IF(AK29=AL29,1,0)-AO30</f>
        <v>0</v>
      </c>
      <c r="AS29" s="123" t="str">
        <f>$B$4&amp;C31&amp;G31</f>
        <v/>
      </c>
      <c r="AT29" s="141" t="str">
        <f>$B$4&amp;C31&amp;H31</f>
        <v/>
      </c>
      <c r="AU29" s="29"/>
    </row>
    <row r="30" spans="2:47" ht="27" customHeight="1" x14ac:dyDescent="0.15">
      <c r="B30" s="198"/>
      <c r="C30" s="207"/>
      <c r="D30" s="208"/>
      <c r="E30" s="130"/>
      <c r="F30" s="189"/>
      <c r="G30" s="159"/>
      <c r="H30" s="15"/>
      <c r="I30" s="131"/>
      <c r="T30" s="3"/>
      <c r="U30" s="3"/>
      <c r="V30" s="3"/>
      <c r="W30" s="3"/>
      <c r="AJ30" s="136"/>
      <c r="AK30" s="136"/>
      <c r="AL30" s="136"/>
      <c r="AM30" s="136"/>
      <c r="AN30" s="136"/>
      <c r="AO30" s="133">
        <f>IF(AN29=AO29,1,0)</f>
        <v>0</v>
      </c>
      <c r="AP30" s="133"/>
      <c r="AS30" s="128"/>
      <c r="AT30" s="142"/>
      <c r="AU30" s="29"/>
    </row>
    <row r="31" spans="2:47" ht="27" customHeight="1" x14ac:dyDescent="0.15">
      <c r="B31" s="197">
        <f>IF(AP31&lt;1,9,"ﾅﾝﾊﾞｰｶｰﾄﾞが重複しています")</f>
        <v>9</v>
      </c>
      <c r="C31" s="207"/>
      <c r="D31" s="208"/>
      <c r="E31" s="130"/>
      <c r="F31" s="187"/>
      <c r="G31" s="153"/>
      <c r="H31" s="153"/>
      <c r="I31" s="154"/>
      <c r="J31" s="14" t="str">
        <f>IF(E31="","",LEN(E31)-LEN(SUBSTITUTE(SUBSTITUTE(E31," ",),"　",)))</f>
        <v/>
      </c>
      <c r="T31" s="3"/>
      <c r="U31" s="3"/>
      <c r="V31" s="3"/>
      <c r="W31" s="3"/>
      <c r="AJ31" s="132" t="str">
        <f>IF(D31="","",C31&amp;D31)</f>
        <v/>
      </c>
      <c r="AK31" s="132">
        <f>IF(AJ31="",1,AJ31)</f>
        <v>1</v>
      </c>
      <c r="AL31" s="132">
        <f>IF(ISERROR(VLOOKUP(AK31,$AJ$13:AJ30,1,FALSE)),0,VLOOKUP(AK31,$AJ$13:AJ30,1,FALSE))</f>
        <v>0</v>
      </c>
      <c r="AM31" s="132" t="str">
        <f>IF(D31="","",D31&amp;E31)</f>
        <v/>
      </c>
      <c r="AN31" s="132">
        <f>IF(AM31="",1,AM31)</f>
        <v>1</v>
      </c>
      <c r="AO31" s="133">
        <f>IF(ISERROR(VLOOKUP(AN31,$AM$13:AM30,1,FALSE)),0,VLOOKUP(AN31,$AM$13:AM30,1,FALSE))</f>
        <v>0</v>
      </c>
      <c r="AP31" s="133">
        <f>IF(AK31=AL31,1,0)-AO32</f>
        <v>0</v>
      </c>
      <c r="AS31" s="123" t="str">
        <f>$B$4&amp;C33&amp;G33</f>
        <v/>
      </c>
      <c r="AT31" s="141" t="str">
        <f>$B$4&amp;C33&amp;H33</f>
        <v/>
      </c>
    </row>
    <row r="32" spans="2:47" ht="27" customHeight="1" x14ac:dyDescent="0.15">
      <c r="B32" s="198"/>
      <c r="C32" s="207"/>
      <c r="D32" s="208"/>
      <c r="E32" s="130"/>
      <c r="F32" s="189"/>
      <c r="G32" s="159"/>
      <c r="H32" s="15"/>
      <c r="I32" s="131"/>
      <c r="T32" s="3"/>
      <c r="U32" s="3"/>
      <c r="V32" s="3"/>
      <c r="W32" s="3"/>
      <c r="AJ32" s="136"/>
      <c r="AK32" s="136"/>
      <c r="AL32" s="136"/>
      <c r="AM32" s="136"/>
      <c r="AN32" s="136"/>
      <c r="AO32" s="133">
        <f>IF(AN31=AO31,1,0)</f>
        <v>0</v>
      </c>
      <c r="AP32" s="133"/>
      <c r="AS32" s="128"/>
      <c r="AT32" s="142"/>
    </row>
    <row r="33" spans="1:46" ht="27" customHeight="1" thickBot="1" x14ac:dyDescent="0.2">
      <c r="B33" s="245">
        <f>IF(AP33&lt;1,10,"ﾅﾝﾊﾞｰｶｰﾄﾞが重複しています")</f>
        <v>10</v>
      </c>
      <c r="C33" s="207"/>
      <c r="D33" s="208"/>
      <c r="E33" s="130"/>
      <c r="F33" s="187"/>
      <c r="G33" s="153"/>
      <c r="H33" s="153"/>
      <c r="I33" s="154"/>
      <c r="J33" s="14" t="str">
        <f>IF(E33="","",LEN(E33)-LEN(SUBSTITUTE(SUBSTITUTE(E33," ",),"　",)))</f>
        <v/>
      </c>
      <c r="T33" s="3"/>
      <c r="U33" s="3"/>
      <c r="V33" s="3"/>
      <c r="W33" s="3"/>
      <c r="AJ33" s="132" t="str">
        <f>IF(D33="","",C33&amp;D33)</f>
        <v/>
      </c>
      <c r="AK33" s="132">
        <f>IF(AJ33="",1,AJ33)</f>
        <v>1</v>
      </c>
      <c r="AL33" s="132">
        <f>IF(ISERROR(VLOOKUP(AK33,$AJ$13:AJ32,1,FALSE)),0,VLOOKUP(AK33,$AJ$13:AJ32,1,FALSE))</f>
        <v>0</v>
      </c>
      <c r="AM33" s="132" t="str">
        <f>IF(D33="","",D33&amp;E33)</f>
        <v/>
      </c>
      <c r="AN33" s="132">
        <f>IF(AM33="",1,AM33)</f>
        <v>1</v>
      </c>
      <c r="AO33" s="133">
        <f>IF(ISERROR(VLOOKUP(AN33,$AM$13:AM32,1,FALSE)),0,VLOOKUP(AN33,$AM$13:AM32,1,FALSE))</f>
        <v>0</v>
      </c>
      <c r="AP33" s="133">
        <f>IF(AK33=AL33,1,0)-AO34</f>
        <v>0</v>
      </c>
      <c r="AS33" s="123" t="str">
        <f>$B$4&amp;C35&amp;G35</f>
        <v/>
      </c>
      <c r="AT33" s="141" t="str">
        <f>$B$4&amp;C35&amp;H35</f>
        <v/>
      </c>
    </row>
    <row r="34" spans="1:46" ht="27" customHeight="1" thickBot="1" x14ac:dyDescent="0.2">
      <c r="B34" s="241"/>
      <c r="C34" s="246"/>
      <c r="D34" s="247"/>
      <c r="E34" s="143"/>
      <c r="F34" s="188"/>
      <c r="G34" s="161"/>
      <c r="H34" s="16"/>
      <c r="I34" s="144"/>
      <c r="T34" s="3"/>
      <c r="U34" s="3"/>
      <c r="V34" s="3"/>
      <c r="W34" s="3"/>
      <c r="AJ34" s="136"/>
      <c r="AK34" s="136"/>
      <c r="AL34" s="136"/>
      <c r="AM34" s="136"/>
      <c r="AN34" s="136"/>
      <c r="AO34" s="133">
        <f>IF(AN33=AO33,1,0)</f>
        <v>0</v>
      </c>
      <c r="AP34" s="133"/>
      <c r="AS34" s="128"/>
      <c r="AT34" s="142"/>
    </row>
    <row r="35" spans="1:46" ht="27" customHeight="1" thickBot="1" x14ac:dyDescent="0.2">
      <c r="A35" s="129">
        <f>COUNTA(E35,E37,E39,E41,E43,E45,E47,E49,E51,E53)</f>
        <v>0</v>
      </c>
      <c r="B35" s="241">
        <f>IF(AP35&lt;1,11,"ﾅﾝﾊﾞｰｶｰﾄﾞが重複しています")</f>
        <v>11</v>
      </c>
      <c r="C35" s="243"/>
      <c r="D35" s="244"/>
      <c r="E35" s="145"/>
      <c r="F35" s="190"/>
      <c r="G35" s="166"/>
      <c r="H35" s="166"/>
      <c r="I35" s="167"/>
      <c r="J35" s="14" t="str">
        <f>IF(E35="","",LEN(E35)-LEN(SUBSTITUTE(SUBSTITUTE(E35," ",),"　",)))</f>
        <v/>
      </c>
      <c r="T35" s="17"/>
      <c r="U35" s="17"/>
      <c r="V35" s="17"/>
      <c r="W35" s="17"/>
      <c r="AJ35" s="132" t="str">
        <f>IF(D35="","",C35&amp;D35)</f>
        <v/>
      </c>
      <c r="AK35" s="132">
        <f>IF(AJ35="",1,AJ35)</f>
        <v>1</v>
      </c>
      <c r="AL35" s="132">
        <f>IF(ISERROR(VLOOKUP(AK35,$AJ$13:AJ34,1,FALSE)),0,VLOOKUP(AK35,$AJ$13:AJ34,1,FALSE))</f>
        <v>0</v>
      </c>
      <c r="AM35" s="132" t="str">
        <f>IF(D35="","",D35&amp;E35)</f>
        <v/>
      </c>
      <c r="AN35" s="132">
        <f>IF(AM35="",1,AM35)</f>
        <v>1</v>
      </c>
      <c r="AO35" s="133">
        <f>IF(ISERROR(VLOOKUP(AN35,$AM$13:AM34,1,FALSE)),0,VLOOKUP(AN35,$AM$13:AM34,1,FALSE))</f>
        <v>0</v>
      </c>
      <c r="AP35" s="133">
        <f>IF(AK35=AL35,1,0)-AO36</f>
        <v>0</v>
      </c>
      <c r="AS35" s="123" t="str">
        <f>$B$4&amp;C37&amp;G37</f>
        <v/>
      </c>
      <c r="AT35" s="141" t="str">
        <f>$B$4&amp;C37&amp;H37</f>
        <v/>
      </c>
    </row>
    <row r="36" spans="1:46" ht="27" customHeight="1" x14ac:dyDescent="0.15">
      <c r="A36" s="134">
        <f>COUNTA(G35:I35,G37:I37,G39:I39,G41:I41,G43:I43,G45:I45,G47:I47,G49:I49,G51:I51,G53:I53)</f>
        <v>0</v>
      </c>
      <c r="B36" s="242"/>
      <c r="C36" s="207"/>
      <c r="D36" s="208"/>
      <c r="E36" s="130"/>
      <c r="F36" s="189"/>
      <c r="G36" s="159"/>
      <c r="H36" s="15"/>
      <c r="I36" s="131"/>
      <c r="T36" s="17"/>
      <c r="U36" s="17"/>
      <c r="V36" s="17"/>
      <c r="W36" s="17"/>
      <c r="AJ36" s="136"/>
      <c r="AK36" s="136"/>
      <c r="AL36" s="136"/>
      <c r="AM36" s="136"/>
      <c r="AN36" s="136"/>
      <c r="AO36" s="133">
        <f>IF(AN35=AO35,1,0)</f>
        <v>0</v>
      </c>
      <c r="AP36" s="133"/>
      <c r="AS36" s="128"/>
      <c r="AT36" s="142"/>
    </row>
    <row r="37" spans="1:46" ht="27" customHeight="1" x14ac:dyDescent="0.15">
      <c r="B37" s="197">
        <f>IF(AP37&lt;1,12,"ﾅﾝﾊﾞｰｶｰﾄﾞが重複しています")</f>
        <v>12</v>
      </c>
      <c r="C37" s="207"/>
      <c r="D37" s="208"/>
      <c r="E37" s="130"/>
      <c r="F37" s="187"/>
      <c r="G37" s="153"/>
      <c r="H37" s="153"/>
      <c r="I37" s="154"/>
      <c r="J37" s="14" t="str">
        <f>IF(E37="","",LEN(E37)-LEN(SUBSTITUTE(SUBSTITUTE(E37," ",),"　",)))</f>
        <v/>
      </c>
      <c r="T37" s="17"/>
      <c r="U37" s="17"/>
      <c r="V37" s="17"/>
      <c r="W37" s="17"/>
      <c r="AJ37" s="132" t="str">
        <f>IF(D37="","",C37&amp;D37)</f>
        <v/>
      </c>
      <c r="AK37" s="132">
        <f>IF(AJ37="",1,AJ37)</f>
        <v>1</v>
      </c>
      <c r="AL37" s="132">
        <f>IF(ISERROR(VLOOKUP(AK37,$AJ$13:AJ36,1,FALSE)),0,VLOOKUP(AK37,$AJ$13:AJ36,1,FALSE))</f>
        <v>0</v>
      </c>
      <c r="AM37" s="132" t="str">
        <f>IF(D37="","",D37&amp;E37)</f>
        <v/>
      </c>
      <c r="AN37" s="132">
        <f>IF(AM37="",1,AM37)</f>
        <v>1</v>
      </c>
      <c r="AO37" s="133">
        <f>IF(ISERROR(VLOOKUP(AN37,$AM$13:AM36,1,FALSE)),0,VLOOKUP(AN37,$AM$13:AM36,1,FALSE))</f>
        <v>0</v>
      </c>
      <c r="AP37" s="133">
        <f>IF(AK37=AL37,1,0)-AO38</f>
        <v>0</v>
      </c>
      <c r="AS37" s="123" t="str">
        <f>$B$4&amp;C39&amp;G39</f>
        <v/>
      </c>
      <c r="AT37" s="141" t="str">
        <f>$B$4&amp;C39&amp;H39</f>
        <v/>
      </c>
    </row>
    <row r="38" spans="1:46" ht="27" customHeight="1" x14ac:dyDescent="0.15">
      <c r="B38" s="198"/>
      <c r="C38" s="207"/>
      <c r="D38" s="208"/>
      <c r="E38" s="130"/>
      <c r="F38" s="189"/>
      <c r="G38" s="159"/>
      <c r="H38" s="15"/>
      <c r="I38" s="131"/>
      <c r="T38" s="17"/>
      <c r="U38" s="17"/>
      <c r="V38" s="17"/>
      <c r="W38" s="17"/>
      <c r="AJ38" s="136"/>
      <c r="AK38" s="136"/>
      <c r="AL38" s="136"/>
      <c r="AM38" s="136"/>
      <c r="AN38" s="136"/>
      <c r="AO38" s="133">
        <f>IF(AN37=AO37,1,0)</f>
        <v>0</v>
      </c>
      <c r="AP38" s="133"/>
      <c r="AS38" s="128"/>
      <c r="AT38" s="142"/>
    </row>
    <row r="39" spans="1:46" ht="27" customHeight="1" x14ac:dyDescent="0.15">
      <c r="B39" s="197">
        <f>IF(AP39&lt;1,13,"ﾅﾝﾊﾞｰｶｰﾄﾞが重複しています")</f>
        <v>13</v>
      </c>
      <c r="C39" s="207"/>
      <c r="D39" s="208"/>
      <c r="E39" s="130"/>
      <c r="F39" s="187"/>
      <c r="G39" s="153"/>
      <c r="H39" s="153"/>
      <c r="I39" s="154"/>
      <c r="J39" s="14" t="str">
        <f>IF(E39="","",LEN(E39)-LEN(SUBSTITUTE(SUBSTITUTE(E39," ",),"　",)))</f>
        <v/>
      </c>
      <c r="P39" s="3"/>
      <c r="Q39" s="3"/>
      <c r="R39" s="3"/>
      <c r="S39" s="3"/>
      <c r="T39" s="17"/>
      <c r="U39" s="17"/>
      <c r="V39" s="17"/>
      <c r="W39" s="17"/>
      <c r="AJ39" s="132" t="str">
        <f>IF(D39="","",C39&amp;D39)</f>
        <v/>
      </c>
      <c r="AK39" s="132">
        <f>IF(AJ39="",1,AJ39)</f>
        <v>1</v>
      </c>
      <c r="AL39" s="132">
        <f>IF(ISERROR(VLOOKUP(AK39,$AJ$13:AJ38,1,FALSE)),0,VLOOKUP(AK39,$AJ$13:AJ38,1,FALSE))</f>
        <v>0</v>
      </c>
      <c r="AM39" s="132" t="str">
        <f>IF(D39="","",D39&amp;E39)</f>
        <v/>
      </c>
      <c r="AN39" s="132">
        <f>IF(AM39="",1,AM39)</f>
        <v>1</v>
      </c>
      <c r="AO39" s="133">
        <f>IF(ISERROR(VLOOKUP(AN39,$AM$13:AM38,1,FALSE)),0,VLOOKUP(AN39,$AM$13:AM38,1,FALSE))</f>
        <v>0</v>
      </c>
      <c r="AP39" s="133">
        <f>IF(AK39=AL39,1,0)-AO40</f>
        <v>0</v>
      </c>
      <c r="AS39" s="123" t="str">
        <f>$B$4&amp;C41&amp;G41</f>
        <v/>
      </c>
      <c r="AT39" s="141" t="str">
        <f>$B$4&amp;C41&amp;H41</f>
        <v/>
      </c>
    </row>
    <row r="40" spans="1:46" ht="27" customHeight="1" x14ac:dyDescent="0.15">
      <c r="B40" s="198"/>
      <c r="C40" s="207"/>
      <c r="D40" s="208"/>
      <c r="E40" s="130"/>
      <c r="F40" s="189"/>
      <c r="G40" s="159"/>
      <c r="H40" s="15"/>
      <c r="I40" s="131"/>
      <c r="P40" s="146"/>
      <c r="Q40" s="146"/>
      <c r="R40" s="146"/>
      <c r="S40" s="146"/>
      <c r="T40" s="146"/>
      <c r="U40" s="146"/>
      <c r="V40" s="146"/>
      <c r="W40" s="146"/>
      <c r="AJ40" s="136"/>
      <c r="AK40" s="136"/>
      <c r="AL40" s="136"/>
      <c r="AM40" s="136"/>
      <c r="AN40" s="136"/>
      <c r="AO40" s="133">
        <f>IF(AN39=AO39,1,0)</f>
        <v>0</v>
      </c>
      <c r="AP40" s="133"/>
      <c r="AS40" s="128"/>
      <c r="AT40" s="142"/>
    </row>
    <row r="41" spans="1:46" ht="27" customHeight="1" x14ac:dyDescent="0.15">
      <c r="B41" s="197">
        <f>IF(AP41&lt;1,14,"ﾅﾝﾊﾞｰｶｰﾄﾞが重複しています")</f>
        <v>14</v>
      </c>
      <c r="C41" s="207"/>
      <c r="D41" s="208"/>
      <c r="E41" s="130"/>
      <c r="F41" s="187"/>
      <c r="G41" s="153"/>
      <c r="H41" s="153"/>
      <c r="I41" s="154"/>
      <c r="J41" s="14" t="str">
        <f>IF(E41="","",LEN(E41)-LEN(SUBSTITUTE(SUBSTITUTE(E41," ",),"　",)))</f>
        <v/>
      </c>
      <c r="P41" s="147"/>
      <c r="Q41" s="147"/>
      <c r="R41" s="147"/>
      <c r="S41" s="147"/>
      <c r="T41" s="147"/>
      <c r="U41" s="147"/>
      <c r="V41" s="147"/>
      <c r="W41" s="147"/>
      <c r="AJ41" s="132" t="str">
        <f>IF(D41="","",C41&amp;D41)</f>
        <v/>
      </c>
      <c r="AK41" s="132">
        <f>IF(AJ41="",1,AJ41)</f>
        <v>1</v>
      </c>
      <c r="AL41" s="132">
        <f>IF(ISERROR(VLOOKUP(AK41,$AJ$13:AJ40,1,FALSE)),0,VLOOKUP(AK41,$AJ$13:AJ40,1,FALSE))</f>
        <v>0</v>
      </c>
      <c r="AM41" s="132" t="str">
        <f>IF(D41="","",D41&amp;E41)</f>
        <v/>
      </c>
      <c r="AN41" s="132">
        <f>IF(AM41="",1,AM41)</f>
        <v>1</v>
      </c>
      <c r="AO41" s="133">
        <f>IF(ISERROR(VLOOKUP(AN41,$AM$13:AM40,1,FALSE)),0,VLOOKUP(AN41,$AM$13:AM40,1,FALSE))</f>
        <v>0</v>
      </c>
      <c r="AP41" s="133">
        <f>IF(AK41=AL41,1,0)-AO42</f>
        <v>0</v>
      </c>
      <c r="AS41" s="123" t="str">
        <f>$B$4&amp;C43&amp;G43</f>
        <v/>
      </c>
      <c r="AT41" s="141" t="str">
        <f>$B$4&amp;C43&amp;H43</f>
        <v/>
      </c>
    </row>
    <row r="42" spans="1:46" ht="27" customHeight="1" x14ac:dyDescent="0.15">
      <c r="B42" s="198"/>
      <c r="C42" s="207"/>
      <c r="D42" s="208"/>
      <c r="E42" s="130"/>
      <c r="F42" s="189"/>
      <c r="G42" s="159"/>
      <c r="H42" s="15"/>
      <c r="I42" s="131"/>
      <c r="P42" s="147"/>
      <c r="Q42" s="147"/>
      <c r="R42" s="147"/>
      <c r="S42" s="147"/>
      <c r="T42" s="147"/>
      <c r="U42" s="147"/>
      <c r="V42" s="147"/>
      <c r="W42" s="147"/>
      <c r="AJ42" s="136"/>
      <c r="AK42" s="136"/>
      <c r="AL42" s="136"/>
      <c r="AM42" s="136"/>
      <c r="AN42" s="136"/>
      <c r="AO42" s="133">
        <f>IF(AN41=AO41,1,0)</f>
        <v>0</v>
      </c>
      <c r="AP42" s="133"/>
      <c r="AS42" s="128"/>
      <c r="AT42" s="142"/>
    </row>
    <row r="43" spans="1:46" ht="27" customHeight="1" x14ac:dyDescent="0.15">
      <c r="B43" s="197">
        <f>IF(AP43&lt;1,15,"ﾅﾝﾊﾞｰｶｰﾄﾞが重複しています")</f>
        <v>15</v>
      </c>
      <c r="C43" s="207"/>
      <c r="D43" s="208"/>
      <c r="E43" s="130"/>
      <c r="F43" s="187"/>
      <c r="G43" s="153"/>
      <c r="H43" s="153"/>
      <c r="I43" s="154"/>
      <c r="J43" s="14" t="str">
        <f>IF(E43="","",LEN(E43)-LEN(SUBSTITUTE(SUBSTITUTE(E43," ",),"　",)))</f>
        <v/>
      </c>
      <c r="P43" s="146"/>
      <c r="Q43" s="146"/>
      <c r="R43" s="146"/>
      <c r="S43" s="146"/>
      <c r="T43" s="146"/>
      <c r="U43" s="146"/>
      <c r="V43" s="146"/>
      <c r="W43" s="146"/>
      <c r="AJ43" s="132" t="str">
        <f>IF(D43="","",C43&amp;D43)</f>
        <v/>
      </c>
      <c r="AK43" s="132">
        <f>IF(AJ43="",1,AJ43)</f>
        <v>1</v>
      </c>
      <c r="AL43" s="132">
        <f>IF(ISERROR(VLOOKUP(AK43,$AJ$13:AJ42,1,FALSE)),0,VLOOKUP(AK43,$AJ$13:AJ42,1,FALSE))</f>
        <v>0</v>
      </c>
      <c r="AM43" s="132" t="str">
        <f>IF(D43="","",D43&amp;E43)</f>
        <v/>
      </c>
      <c r="AN43" s="132">
        <f>IF(AM43="",1,AM43)</f>
        <v>1</v>
      </c>
      <c r="AO43" s="133">
        <f>IF(ISERROR(VLOOKUP(AN43,$AM$13:AM42,1,FALSE)),0,VLOOKUP(AN43,$AM$13:AM42,1,FALSE))</f>
        <v>0</v>
      </c>
      <c r="AP43" s="133">
        <f>IF(AK43=AL43,1,0)-AO44</f>
        <v>0</v>
      </c>
      <c r="AS43" s="123" t="str">
        <f>$B$4&amp;C45&amp;G45</f>
        <v/>
      </c>
      <c r="AT43" s="141" t="str">
        <f>$B$4&amp;C45&amp;H45</f>
        <v/>
      </c>
    </row>
    <row r="44" spans="1:46" ht="27" customHeight="1" x14ac:dyDescent="0.15">
      <c r="B44" s="198"/>
      <c r="C44" s="207"/>
      <c r="D44" s="208"/>
      <c r="E44" s="130"/>
      <c r="F44" s="189"/>
      <c r="G44" s="159"/>
      <c r="H44" s="15"/>
      <c r="I44" s="131"/>
      <c r="P44" s="146"/>
      <c r="Q44" s="146"/>
      <c r="R44" s="146"/>
      <c r="S44" s="146"/>
      <c r="T44" s="146"/>
      <c r="U44" s="146"/>
      <c r="V44" s="146"/>
      <c r="W44" s="146"/>
      <c r="AJ44" s="136"/>
      <c r="AK44" s="136"/>
      <c r="AL44" s="136"/>
      <c r="AM44" s="136"/>
      <c r="AN44" s="136"/>
      <c r="AO44" s="133">
        <f>IF(AN43=AO43,1,0)</f>
        <v>0</v>
      </c>
      <c r="AP44" s="133"/>
      <c r="AS44" s="128"/>
      <c r="AT44" s="142"/>
    </row>
    <row r="45" spans="1:46" ht="27" customHeight="1" x14ac:dyDescent="0.15">
      <c r="B45" s="197">
        <f>IF(AP45&lt;1,16,"ﾅﾝﾊﾞｰｶｰﾄﾞが重複しています")</f>
        <v>16</v>
      </c>
      <c r="C45" s="207"/>
      <c r="D45" s="208"/>
      <c r="E45" s="130"/>
      <c r="F45" s="187"/>
      <c r="G45" s="153"/>
      <c r="H45" s="153"/>
      <c r="I45" s="154"/>
      <c r="J45" s="14" t="str">
        <f>IF(E45="","",LEN(E45)-LEN(SUBSTITUTE(SUBSTITUTE(E45," ",),"　",)))</f>
        <v/>
      </c>
      <c r="P45" s="147"/>
      <c r="Q45" s="147"/>
      <c r="R45" s="147"/>
      <c r="S45" s="147"/>
      <c r="T45" s="147"/>
      <c r="U45" s="147"/>
      <c r="V45" s="147"/>
      <c r="W45" s="147"/>
      <c r="AJ45" s="132" t="str">
        <f>IF(D45="","",C45&amp;D45)</f>
        <v/>
      </c>
      <c r="AK45" s="132">
        <f>IF(AJ45="",1,AJ45)</f>
        <v>1</v>
      </c>
      <c r="AL45" s="132">
        <f>IF(ISERROR(VLOOKUP(AK45,$AJ$13:AJ44,1,FALSE)),0,VLOOKUP(AK45,$AJ$13:AJ44,1,FALSE))</f>
        <v>0</v>
      </c>
      <c r="AM45" s="132" t="str">
        <f>IF(D45="","",D45&amp;E45)</f>
        <v/>
      </c>
      <c r="AN45" s="132">
        <f>IF(AM45="",1,AM45)</f>
        <v>1</v>
      </c>
      <c r="AO45" s="133">
        <f>IF(ISERROR(VLOOKUP(AN45,$AM$13:AM44,1,FALSE)),0,VLOOKUP(AN45,$AM$13:AM44,1,FALSE))</f>
        <v>0</v>
      </c>
      <c r="AP45" s="133">
        <f>IF(AK45=AL45,1,0)-AO46</f>
        <v>0</v>
      </c>
      <c r="AS45" s="123" t="str">
        <f>$B$4&amp;C47&amp;G47</f>
        <v/>
      </c>
      <c r="AT45" s="141" t="str">
        <f>$B$4&amp;C47&amp;H47</f>
        <v/>
      </c>
    </row>
    <row r="46" spans="1:46" ht="27" customHeight="1" x14ac:dyDescent="0.15">
      <c r="B46" s="198"/>
      <c r="C46" s="207"/>
      <c r="D46" s="208"/>
      <c r="E46" s="130"/>
      <c r="F46" s="189"/>
      <c r="G46" s="159"/>
      <c r="H46" s="15"/>
      <c r="I46" s="131"/>
      <c r="P46" s="146"/>
      <c r="Q46" s="146"/>
      <c r="R46" s="146"/>
      <c r="S46" s="146"/>
      <c r="T46" s="146"/>
      <c r="U46" s="146"/>
      <c r="V46" s="146"/>
      <c r="W46" s="146"/>
      <c r="AJ46" s="136"/>
      <c r="AK46" s="136"/>
      <c r="AL46" s="136"/>
      <c r="AM46" s="136"/>
      <c r="AN46" s="136"/>
      <c r="AO46" s="133">
        <f>IF(AN45=AO45,1,0)</f>
        <v>0</v>
      </c>
      <c r="AP46" s="133"/>
      <c r="AS46" s="128"/>
      <c r="AT46" s="142"/>
    </row>
    <row r="47" spans="1:46" ht="27" customHeight="1" x14ac:dyDescent="0.15">
      <c r="B47" s="197">
        <f>IF(AP47&lt;1,17,"ﾅﾝﾊﾞｰｶｰﾄﾞが重複しています")</f>
        <v>17</v>
      </c>
      <c r="C47" s="207"/>
      <c r="D47" s="208"/>
      <c r="E47" s="130"/>
      <c r="F47" s="187"/>
      <c r="G47" s="153"/>
      <c r="H47" s="153"/>
      <c r="I47" s="154"/>
      <c r="J47" s="14" t="str">
        <f>IF(E47="","",LEN(E47)-LEN(SUBSTITUTE(SUBSTITUTE(E47," ",),"　",)))</f>
        <v/>
      </c>
      <c r="P47" s="147"/>
      <c r="Q47" s="147"/>
      <c r="R47" s="147"/>
      <c r="S47" s="147"/>
      <c r="T47" s="147"/>
      <c r="U47" s="147"/>
      <c r="V47" s="147"/>
      <c r="W47" s="147"/>
      <c r="AJ47" s="132" t="str">
        <f>IF(D47="","",C47&amp;D47)</f>
        <v/>
      </c>
      <c r="AK47" s="132">
        <f>IF(AJ47="",1,AJ47)</f>
        <v>1</v>
      </c>
      <c r="AL47" s="132">
        <f>IF(ISERROR(VLOOKUP(AK47,$AJ$13:AJ46,1,FALSE)),0,VLOOKUP(AK47,$AJ$13:AJ46,1,FALSE))</f>
        <v>0</v>
      </c>
      <c r="AM47" s="132" t="str">
        <f>IF(D47="","",D47&amp;E47)</f>
        <v/>
      </c>
      <c r="AN47" s="132">
        <f>IF(AM47="",1,AM47)</f>
        <v>1</v>
      </c>
      <c r="AO47" s="133">
        <f>IF(ISERROR(VLOOKUP(AN47,$AM$13:AM46,1,FALSE)),0,VLOOKUP(AN47,$AM$13:AM46,1,FALSE))</f>
        <v>0</v>
      </c>
      <c r="AP47" s="133">
        <f>IF(AK47=AL47,1,0)-AO48</f>
        <v>0</v>
      </c>
      <c r="AS47" s="123" t="str">
        <f>$B$4&amp;C49&amp;G49</f>
        <v/>
      </c>
      <c r="AT47" s="141" t="str">
        <f>$B$4&amp;C49&amp;H49</f>
        <v/>
      </c>
    </row>
    <row r="48" spans="1:46" ht="27" customHeight="1" x14ac:dyDescent="0.15">
      <c r="B48" s="198"/>
      <c r="C48" s="207"/>
      <c r="D48" s="208"/>
      <c r="E48" s="130"/>
      <c r="F48" s="189"/>
      <c r="G48" s="159"/>
      <c r="H48" s="15"/>
      <c r="I48" s="131"/>
      <c r="K48" s="148"/>
      <c r="L48" s="147"/>
      <c r="M48" s="146"/>
      <c r="N48" s="146"/>
      <c r="O48" s="146"/>
      <c r="P48" s="146"/>
      <c r="Q48" s="146"/>
      <c r="R48" s="146"/>
      <c r="S48" s="146"/>
      <c r="T48" s="146"/>
      <c r="U48" s="146"/>
      <c r="V48" s="146"/>
      <c r="W48" s="146"/>
      <c r="AJ48" s="136"/>
      <c r="AK48" s="136"/>
      <c r="AL48" s="136"/>
      <c r="AM48" s="136"/>
      <c r="AN48" s="136"/>
      <c r="AO48" s="133">
        <f>IF(AN47=AO47,1,0)</f>
        <v>0</v>
      </c>
      <c r="AP48" s="133"/>
      <c r="AS48" s="128"/>
      <c r="AT48" s="142"/>
    </row>
    <row r="49" spans="1:46" ht="27" customHeight="1" x14ac:dyDescent="0.15">
      <c r="B49" s="197">
        <f>IF(AP49&lt;1,18,"ﾅﾝﾊﾞｰｶｰﾄﾞが重複しています")</f>
        <v>18</v>
      </c>
      <c r="C49" s="207"/>
      <c r="D49" s="208"/>
      <c r="E49" s="130"/>
      <c r="F49" s="187"/>
      <c r="G49" s="153"/>
      <c r="H49" s="153"/>
      <c r="I49" s="154"/>
      <c r="J49" s="14" t="str">
        <f>IF(E49="","",LEN(E49)-LEN(SUBSTITUTE(SUBSTITUTE(E49," ",),"　",)))</f>
        <v/>
      </c>
      <c r="K49" s="148"/>
      <c r="L49" s="147"/>
      <c r="M49" s="146"/>
      <c r="N49" s="146"/>
      <c r="O49" s="147"/>
      <c r="P49" s="147"/>
      <c r="Q49" s="147"/>
      <c r="R49" s="147"/>
      <c r="S49" s="147"/>
      <c r="T49" s="147"/>
      <c r="U49" s="147"/>
      <c r="V49" s="147"/>
      <c r="W49" s="147"/>
      <c r="AJ49" s="132" t="str">
        <f>IF(D49="","",C49&amp;D49)</f>
        <v/>
      </c>
      <c r="AK49" s="132">
        <f>IF(AJ49="",1,AJ49)</f>
        <v>1</v>
      </c>
      <c r="AL49" s="132">
        <f>IF(ISERROR(VLOOKUP(AK49,$AJ$13:AJ48,1,FALSE)),0,VLOOKUP(AK49,$AJ$13:AJ48,1,FALSE))</f>
        <v>0</v>
      </c>
      <c r="AM49" s="132" t="str">
        <f>IF(D49="","",D49&amp;E49)</f>
        <v/>
      </c>
      <c r="AN49" s="132">
        <f>IF(AM49="",1,AM49)</f>
        <v>1</v>
      </c>
      <c r="AO49" s="133">
        <f>IF(ISERROR(VLOOKUP(AN49,$AM$13:AM48,1,FALSE)),0,VLOOKUP(AN49,$AM$13:AM48,1,FALSE))</f>
        <v>0</v>
      </c>
      <c r="AP49" s="133">
        <f>IF(AK49=AL49,1,0)-AO50</f>
        <v>0</v>
      </c>
      <c r="AS49" s="123" t="str">
        <f>$B$4&amp;C51&amp;G51</f>
        <v/>
      </c>
      <c r="AT49" s="141" t="str">
        <f>$B$4&amp;C51&amp;H51</f>
        <v/>
      </c>
    </row>
    <row r="50" spans="1:46" ht="27" customHeight="1" x14ac:dyDescent="0.15">
      <c r="B50" s="198"/>
      <c r="C50" s="207"/>
      <c r="D50" s="208"/>
      <c r="E50" s="130"/>
      <c r="F50" s="189"/>
      <c r="G50" s="159"/>
      <c r="H50" s="15"/>
      <c r="I50" s="131"/>
      <c r="K50" s="148"/>
      <c r="L50" s="147"/>
      <c r="M50" s="146"/>
      <c r="N50" s="146"/>
      <c r="O50" s="146"/>
      <c r="P50" s="147"/>
      <c r="Q50" s="147"/>
      <c r="R50" s="147"/>
      <c r="S50" s="147"/>
      <c r="T50" s="147"/>
      <c r="U50" s="147"/>
      <c r="V50" s="147"/>
      <c r="W50" s="147"/>
      <c r="AJ50" s="136"/>
      <c r="AK50" s="136"/>
      <c r="AL50" s="136"/>
      <c r="AM50" s="136"/>
      <c r="AN50" s="136"/>
      <c r="AO50" s="133">
        <f>IF(AN49=AO49,1,0)</f>
        <v>0</v>
      </c>
      <c r="AP50" s="133"/>
      <c r="AS50" s="128"/>
      <c r="AT50" s="142"/>
    </row>
    <row r="51" spans="1:46" ht="27" customHeight="1" x14ac:dyDescent="0.15">
      <c r="B51" s="197">
        <f>IF(AP51&lt;1,19,"ﾅﾝﾊﾞｰｶｰﾄﾞが重複しています")</f>
        <v>19</v>
      </c>
      <c r="C51" s="207"/>
      <c r="D51" s="208"/>
      <c r="E51" s="130"/>
      <c r="F51" s="187"/>
      <c r="G51" s="153"/>
      <c r="H51" s="153"/>
      <c r="I51" s="154"/>
      <c r="J51" s="14" t="str">
        <f>IF(E51="","",LEN(E51)-LEN(SUBSTITUTE(SUBSTITUTE(E51," ",),"　",)))</f>
        <v/>
      </c>
      <c r="K51" s="148"/>
      <c r="L51" s="147"/>
      <c r="M51" s="146"/>
      <c r="N51" s="146"/>
      <c r="O51" s="146"/>
      <c r="P51" s="147"/>
      <c r="Q51" s="147"/>
      <c r="R51" s="147"/>
      <c r="S51" s="147"/>
      <c r="T51" s="147"/>
      <c r="U51" s="147"/>
      <c r="V51" s="147"/>
      <c r="W51" s="147"/>
      <c r="AJ51" s="132" t="str">
        <f>IF(D51="","",C51&amp;D51)</f>
        <v/>
      </c>
      <c r="AK51" s="132">
        <f>IF(AJ51="",1,AJ51)</f>
        <v>1</v>
      </c>
      <c r="AL51" s="132">
        <f>IF(ISERROR(VLOOKUP(AK51,$AJ$13:AJ50,1,FALSE)),0,VLOOKUP(AK51,$AJ$13:AJ50,1,FALSE))</f>
        <v>0</v>
      </c>
      <c r="AM51" s="132" t="str">
        <f>IF(D51="","",D51&amp;E51)</f>
        <v/>
      </c>
      <c r="AN51" s="132">
        <f>IF(AM51="",1,AM51)</f>
        <v>1</v>
      </c>
      <c r="AO51" s="133">
        <f>IF(ISERROR(VLOOKUP(AN51,$AM$13:AM50,1,FALSE)),0,VLOOKUP(AN51,$AM$13:AM50,1,FALSE))</f>
        <v>0</v>
      </c>
      <c r="AP51" s="133">
        <f>IF(AK51=AL51,1,0)-AO52</f>
        <v>0</v>
      </c>
      <c r="AS51" s="123" t="str">
        <f>$B$4&amp;C53&amp;G53</f>
        <v/>
      </c>
      <c r="AT51" s="141" t="str">
        <f>$B$4&amp;C53&amp;H53</f>
        <v/>
      </c>
    </row>
    <row r="52" spans="1:46" ht="27" customHeight="1" x14ac:dyDescent="0.15">
      <c r="B52" s="198"/>
      <c r="C52" s="207"/>
      <c r="D52" s="208"/>
      <c r="E52" s="130"/>
      <c r="F52" s="189"/>
      <c r="G52" s="159"/>
      <c r="H52" s="15"/>
      <c r="I52" s="131"/>
      <c r="K52" s="148"/>
      <c r="L52" s="147"/>
      <c r="M52" s="146"/>
      <c r="N52" s="146"/>
      <c r="O52" s="146"/>
      <c r="P52" s="147"/>
      <c r="Q52" s="147"/>
      <c r="R52" s="147"/>
      <c r="S52" s="147"/>
      <c r="T52" s="147"/>
      <c r="U52" s="147"/>
      <c r="V52" s="147"/>
      <c r="W52" s="147"/>
      <c r="AJ52" s="136"/>
      <c r="AK52" s="136"/>
      <c r="AL52" s="136"/>
      <c r="AM52" s="136"/>
      <c r="AN52" s="136"/>
      <c r="AO52" s="133">
        <f>IF(AN51=AO51,1,0)</f>
        <v>0</v>
      </c>
      <c r="AP52" s="133"/>
      <c r="AS52" s="128"/>
      <c r="AT52" s="142"/>
    </row>
    <row r="53" spans="1:46" ht="27" customHeight="1" thickBot="1" x14ac:dyDescent="0.2">
      <c r="B53" s="245">
        <f>IF(AP53&lt;1,20,"ﾅﾝﾊﾞｰｶｰﾄﾞが重複しています")</f>
        <v>20</v>
      </c>
      <c r="C53" s="207"/>
      <c r="D53" s="208"/>
      <c r="E53" s="130"/>
      <c r="F53" s="187"/>
      <c r="G53" s="153"/>
      <c r="H53" s="153"/>
      <c r="I53" s="154"/>
      <c r="J53" s="14" t="str">
        <f>IF(E53="","",LEN(E53)-LEN(SUBSTITUTE(SUBSTITUTE(E53," ",),"　",)))</f>
        <v/>
      </c>
      <c r="K53" s="148"/>
      <c r="L53" s="147"/>
      <c r="M53" s="147"/>
      <c r="N53" s="147"/>
      <c r="O53" s="146"/>
      <c r="P53" s="147"/>
      <c r="Q53" s="147"/>
      <c r="R53" s="147"/>
      <c r="S53" s="147"/>
      <c r="T53" s="147"/>
      <c r="U53" s="147"/>
      <c r="V53" s="147"/>
      <c r="W53" s="147"/>
      <c r="AJ53" s="132" t="str">
        <f>IF(D53="","",C53&amp;D53)</f>
        <v/>
      </c>
      <c r="AK53" s="132">
        <f>IF(AJ53="",1,AJ53)</f>
        <v>1</v>
      </c>
      <c r="AL53" s="132">
        <f>IF(ISERROR(VLOOKUP(AK53,$AJ$13:AJ52,1,FALSE)),0,VLOOKUP(AK53,$AJ$13:AJ52,1,FALSE))</f>
        <v>0</v>
      </c>
      <c r="AM53" s="132" t="str">
        <f>IF(D53="","",D53&amp;E53)</f>
        <v/>
      </c>
      <c r="AN53" s="132">
        <f>IF(AM53="",1,AM53)</f>
        <v>1</v>
      </c>
      <c r="AO53" s="133">
        <f>IF(ISERROR(VLOOKUP(AN53,$AM$13:AM52,1,FALSE)),0,VLOOKUP(AN53,$AM$13:AM52,1,FALSE))</f>
        <v>0</v>
      </c>
      <c r="AP53" s="133">
        <f>IF(AK53=AL53,1,0)-AO54</f>
        <v>0</v>
      </c>
      <c r="AS53" s="123" t="str">
        <f>$B$4&amp;C55&amp;G55</f>
        <v/>
      </c>
      <c r="AT53" s="141" t="str">
        <f>$B$4&amp;C55&amp;H55</f>
        <v/>
      </c>
    </row>
    <row r="54" spans="1:46" ht="27" customHeight="1" thickBot="1" x14ac:dyDescent="0.2">
      <c r="B54" s="241"/>
      <c r="C54" s="246"/>
      <c r="D54" s="247"/>
      <c r="E54" s="143"/>
      <c r="F54" s="188"/>
      <c r="G54" s="161"/>
      <c r="H54" s="16"/>
      <c r="I54" s="144"/>
      <c r="K54" s="148"/>
      <c r="L54" s="147"/>
      <c r="M54" s="147"/>
      <c r="N54" s="147"/>
      <c r="O54" s="146"/>
      <c r="P54" s="147"/>
      <c r="Q54" s="147"/>
      <c r="R54" s="147"/>
      <c r="S54" s="147"/>
      <c r="T54" s="147"/>
      <c r="U54" s="147"/>
      <c r="V54" s="147"/>
      <c r="W54" s="147"/>
      <c r="AJ54" s="136"/>
      <c r="AK54" s="136"/>
      <c r="AL54" s="136"/>
      <c r="AM54" s="136"/>
      <c r="AN54" s="136"/>
      <c r="AO54" s="133">
        <f>IF(AN53=AO53,1,0)</f>
        <v>0</v>
      </c>
      <c r="AP54" s="133"/>
      <c r="AS54" s="128"/>
      <c r="AT54" s="142"/>
    </row>
    <row r="55" spans="1:46" ht="27" customHeight="1" thickBot="1" x14ac:dyDescent="0.2">
      <c r="A55" s="129">
        <f>COUNTA(E55,E57,E59,E61,E63,E65,E67,E69,E71,E73)</f>
        <v>0</v>
      </c>
      <c r="B55" s="241">
        <f>IF(AP55&lt;1,21,"ﾅﾝﾊﾞｰｶｰﾄﾞが重複しています")</f>
        <v>21</v>
      </c>
      <c r="C55" s="243"/>
      <c r="D55" s="244"/>
      <c r="E55" s="145"/>
      <c r="F55" s="190"/>
      <c r="G55" s="166"/>
      <c r="H55" s="166"/>
      <c r="I55" s="167"/>
      <c r="J55" s="14" t="str">
        <f>IF(E55="","",LEN(E55)-LEN(SUBSTITUTE(SUBSTITUTE(E55," ",),"　",)))</f>
        <v/>
      </c>
      <c r="K55" s="148"/>
      <c r="L55" s="147"/>
      <c r="M55" s="146"/>
      <c r="N55" s="146"/>
      <c r="O55" s="146"/>
      <c r="P55" s="147"/>
      <c r="Q55" s="147"/>
      <c r="R55" s="147"/>
      <c r="S55" s="147"/>
      <c r="T55" s="147"/>
      <c r="U55" s="147"/>
      <c r="V55" s="147"/>
      <c r="W55" s="147"/>
      <c r="AJ55" s="132" t="str">
        <f>IF(D55="","",C55&amp;D55)</f>
        <v/>
      </c>
      <c r="AK55" s="132">
        <f>IF(AJ55="",1,AJ55)</f>
        <v>1</v>
      </c>
      <c r="AL55" s="132">
        <f>IF(ISERROR(VLOOKUP(AK55,$AJ$13:AJ54,1,FALSE)),0,VLOOKUP(AK55,$AJ$13:AJ54,1,FALSE))</f>
        <v>0</v>
      </c>
      <c r="AM55" s="132" t="str">
        <f>IF(D55="","",D55&amp;E55)</f>
        <v/>
      </c>
      <c r="AN55" s="132">
        <f>IF(AM55="",1,AM55)</f>
        <v>1</v>
      </c>
      <c r="AO55" s="133">
        <f>IF(ISERROR(VLOOKUP(AN55,$AM$13:AM54,1,FALSE)),0,VLOOKUP(AN55,$AM$13:AM54,1,FALSE))</f>
        <v>0</v>
      </c>
      <c r="AP55" s="133">
        <f>IF(AK55=AL55,1,0)-AO56</f>
        <v>0</v>
      </c>
      <c r="AS55" s="123" t="str">
        <f>$B$4&amp;C57&amp;G57</f>
        <v/>
      </c>
      <c r="AT55" s="141" t="str">
        <f>$B$4&amp;C57&amp;H57</f>
        <v/>
      </c>
    </row>
    <row r="56" spans="1:46" ht="27" customHeight="1" x14ac:dyDescent="0.15">
      <c r="A56" s="134">
        <f>COUNTA(G55:I55,G57:I57,G59:I59,G61:I61,G63:I63,G65:I65,G67:I67,G69:I69,G71:I71,G73:I73)</f>
        <v>0</v>
      </c>
      <c r="B56" s="242"/>
      <c r="C56" s="207"/>
      <c r="D56" s="208"/>
      <c r="E56" s="130"/>
      <c r="F56" s="189"/>
      <c r="G56" s="159"/>
      <c r="H56" s="15"/>
      <c r="I56" s="131"/>
      <c r="K56" s="148"/>
      <c r="L56" s="147"/>
      <c r="M56" s="146"/>
      <c r="N56" s="146"/>
      <c r="O56" s="146"/>
      <c r="P56" s="147"/>
      <c r="Q56" s="147"/>
      <c r="R56" s="147"/>
      <c r="S56" s="147"/>
      <c r="T56" s="147"/>
      <c r="U56" s="147"/>
      <c r="V56" s="147"/>
      <c r="W56" s="147"/>
      <c r="AJ56" s="136"/>
      <c r="AK56" s="136"/>
      <c r="AL56" s="136"/>
      <c r="AM56" s="136"/>
      <c r="AN56" s="136"/>
      <c r="AO56" s="133">
        <f>IF(AN55=AO55,1,0)</f>
        <v>0</v>
      </c>
      <c r="AP56" s="133"/>
      <c r="AS56" s="128"/>
      <c r="AT56" s="142"/>
    </row>
    <row r="57" spans="1:46" ht="27" customHeight="1" x14ac:dyDescent="0.15">
      <c r="B57" s="197">
        <f>IF(AP57&lt;1,22,"ﾅﾝﾊﾞｰｶｰﾄﾞが重複しています")</f>
        <v>22</v>
      </c>
      <c r="C57" s="207"/>
      <c r="D57" s="208"/>
      <c r="E57" s="130"/>
      <c r="F57" s="187"/>
      <c r="G57" s="153"/>
      <c r="H57" s="153"/>
      <c r="I57" s="154"/>
      <c r="J57" s="14" t="str">
        <f>IF(E57="","",LEN(E57)-LEN(SUBSTITUTE(SUBSTITUTE(E57," ",),"　",)))</f>
        <v/>
      </c>
      <c r="K57" s="148"/>
      <c r="L57" s="146"/>
      <c r="M57" s="146"/>
      <c r="N57" s="146"/>
      <c r="O57" s="147"/>
      <c r="P57" s="146"/>
      <c r="Q57" s="146"/>
      <c r="R57" s="146"/>
      <c r="S57" s="146"/>
      <c r="T57" s="146"/>
      <c r="U57" s="146"/>
      <c r="V57" s="146"/>
      <c r="W57" s="146"/>
      <c r="AJ57" s="132" t="str">
        <f>IF(D57="","",C57&amp;D57)</f>
        <v/>
      </c>
      <c r="AK57" s="132">
        <f>IF(AJ57="",1,AJ57)</f>
        <v>1</v>
      </c>
      <c r="AL57" s="132">
        <f>IF(ISERROR(VLOOKUP(AK57,$AJ$13:AJ56,1,FALSE)),0,VLOOKUP(AK57,$AJ$13:AJ56,1,FALSE))</f>
        <v>0</v>
      </c>
      <c r="AM57" s="132" t="str">
        <f>IF(D57="","",D57&amp;E57)</f>
        <v/>
      </c>
      <c r="AN57" s="132">
        <f>IF(AM57="",1,AM57)</f>
        <v>1</v>
      </c>
      <c r="AO57" s="133">
        <f>IF(ISERROR(VLOOKUP(AN57,$AM$13:AM56,1,FALSE)),0,VLOOKUP(AN57,$AM$13:AM56,1,FALSE))</f>
        <v>0</v>
      </c>
      <c r="AP57" s="133">
        <f>IF(AK57=AL57,1,0)-AO58</f>
        <v>0</v>
      </c>
      <c r="AS57" s="123" t="str">
        <f>$B$4&amp;C59&amp;G59</f>
        <v/>
      </c>
      <c r="AT57" s="141" t="str">
        <f>$B$4&amp;C59&amp;H59</f>
        <v/>
      </c>
    </row>
    <row r="58" spans="1:46" ht="27" customHeight="1" x14ac:dyDescent="0.15">
      <c r="B58" s="198"/>
      <c r="C58" s="207"/>
      <c r="D58" s="208"/>
      <c r="E58" s="130"/>
      <c r="F58" s="189"/>
      <c r="G58" s="159"/>
      <c r="H58" s="15"/>
      <c r="I58" s="131"/>
      <c r="K58" s="148"/>
      <c r="L58" s="147"/>
      <c r="M58" s="146"/>
      <c r="N58" s="146"/>
      <c r="O58" s="146"/>
      <c r="P58" s="147"/>
      <c r="Q58" s="147"/>
      <c r="R58" s="147"/>
      <c r="S58" s="147"/>
      <c r="T58" s="147"/>
      <c r="U58" s="147"/>
      <c r="V58" s="147"/>
      <c r="W58" s="147"/>
      <c r="AJ58" s="136"/>
      <c r="AK58" s="136"/>
      <c r="AL58" s="136"/>
      <c r="AM58" s="136"/>
      <c r="AN58" s="136"/>
      <c r="AO58" s="133">
        <f>IF(AN57=AO57,1,0)</f>
        <v>0</v>
      </c>
      <c r="AP58" s="133"/>
      <c r="AS58" s="128"/>
      <c r="AT58" s="142"/>
    </row>
    <row r="59" spans="1:46" ht="27" customHeight="1" x14ac:dyDescent="0.15">
      <c r="B59" s="197">
        <f>IF(AP59&lt;1,23,"ﾅﾝﾊﾞｰｶｰﾄﾞが重複しています")</f>
        <v>23</v>
      </c>
      <c r="C59" s="207"/>
      <c r="D59" s="208"/>
      <c r="E59" s="130"/>
      <c r="F59" s="187"/>
      <c r="G59" s="153"/>
      <c r="H59" s="153"/>
      <c r="I59" s="154"/>
      <c r="J59" s="14" t="str">
        <f>IF(E59="","",LEN(E59)-LEN(SUBSTITUTE(SUBSTITUTE(E59," ",),"　",)))</f>
        <v/>
      </c>
      <c r="K59" s="148"/>
      <c r="L59" s="146"/>
      <c r="M59" s="146"/>
      <c r="N59" s="146"/>
      <c r="O59" s="146"/>
      <c r="P59" s="147"/>
      <c r="Q59" s="147"/>
      <c r="R59" s="147"/>
      <c r="S59" s="147"/>
      <c r="T59" s="147"/>
      <c r="U59" s="147"/>
      <c r="V59" s="147"/>
      <c r="W59" s="147"/>
      <c r="AJ59" s="132" t="str">
        <f>IF(D59="","",C59&amp;D59)</f>
        <v/>
      </c>
      <c r="AK59" s="132">
        <f>IF(AJ59="",1,AJ59)</f>
        <v>1</v>
      </c>
      <c r="AL59" s="132">
        <f>IF(ISERROR(VLOOKUP(AK59,$AJ$13:AJ58,1,FALSE)),0,VLOOKUP(AK59,$AJ$13:AJ58,1,FALSE))</f>
        <v>0</v>
      </c>
      <c r="AM59" s="132" t="str">
        <f>IF(D59="","",D59&amp;E59)</f>
        <v/>
      </c>
      <c r="AN59" s="132">
        <f>IF(AM59="",1,AM59)</f>
        <v>1</v>
      </c>
      <c r="AO59" s="133">
        <f>IF(ISERROR(VLOOKUP(AN59,$AM$13:AM58,1,FALSE)),0,VLOOKUP(AN59,$AM$13:AM58,1,FALSE))</f>
        <v>0</v>
      </c>
      <c r="AP59" s="133">
        <f>IF(AK59=AL59,1,0)-AO60</f>
        <v>0</v>
      </c>
      <c r="AS59" s="123" t="str">
        <f>$B$4&amp;C61&amp;G61</f>
        <v/>
      </c>
      <c r="AT59" s="141" t="str">
        <f>$B$4&amp;C61&amp;H61</f>
        <v/>
      </c>
    </row>
    <row r="60" spans="1:46" ht="27" customHeight="1" x14ac:dyDescent="0.15">
      <c r="B60" s="198"/>
      <c r="C60" s="207"/>
      <c r="D60" s="208"/>
      <c r="E60" s="130"/>
      <c r="F60" s="189"/>
      <c r="G60" s="159"/>
      <c r="H60" s="15"/>
      <c r="I60" s="131"/>
      <c r="K60" s="148"/>
      <c r="L60" s="147"/>
      <c r="M60" s="146"/>
      <c r="N60" s="146"/>
      <c r="O60" s="146"/>
      <c r="P60" s="146"/>
      <c r="Q60" s="146"/>
      <c r="R60" s="146"/>
      <c r="S60" s="146"/>
      <c r="T60" s="146"/>
      <c r="U60" s="146"/>
      <c r="V60" s="146"/>
      <c r="W60" s="146"/>
      <c r="AJ60" s="136"/>
      <c r="AK60" s="136"/>
      <c r="AL60" s="136"/>
      <c r="AM60" s="136"/>
      <c r="AN60" s="136"/>
      <c r="AO60" s="133">
        <f>IF(AN59=AO59,1,0)</f>
        <v>0</v>
      </c>
      <c r="AP60" s="133"/>
      <c r="AS60" s="128"/>
      <c r="AT60" s="142"/>
    </row>
    <row r="61" spans="1:46" ht="27" customHeight="1" x14ac:dyDescent="0.15">
      <c r="B61" s="197">
        <f>IF(AP61&lt;1,24,"ﾅﾝﾊﾞｰｶｰﾄﾞが重複しています")</f>
        <v>24</v>
      </c>
      <c r="C61" s="207"/>
      <c r="D61" s="208"/>
      <c r="E61" s="130"/>
      <c r="F61" s="187"/>
      <c r="G61" s="153"/>
      <c r="H61" s="153"/>
      <c r="I61" s="154"/>
      <c r="J61" s="14" t="str">
        <f>IF(E61="","",LEN(E61)-LEN(SUBSTITUTE(SUBSTITUTE(E61," ",),"　",)))</f>
        <v/>
      </c>
      <c r="K61" s="148"/>
      <c r="L61" s="146"/>
      <c r="M61" s="146"/>
      <c r="N61" s="146"/>
      <c r="O61" s="146"/>
      <c r="P61" s="147"/>
      <c r="Q61" s="147"/>
      <c r="R61" s="147"/>
      <c r="S61" s="147"/>
      <c r="T61" s="147"/>
      <c r="U61" s="147"/>
      <c r="V61" s="147"/>
      <c r="W61" s="147"/>
      <c r="AJ61" s="132" t="str">
        <f>IF(D61="","",C61&amp;D61)</f>
        <v/>
      </c>
      <c r="AK61" s="132">
        <f>IF(AJ61="",1,AJ61)</f>
        <v>1</v>
      </c>
      <c r="AL61" s="132">
        <f>IF(ISERROR(VLOOKUP(AK61,$AJ$13:AJ60,1,FALSE)),0,VLOOKUP(AK61,$AJ$13:AJ60,1,FALSE))</f>
        <v>0</v>
      </c>
      <c r="AM61" s="132" t="str">
        <f>IF(D61="","",D61&amp;E61)</f>
        <v/>
      </c>
      <c r="AN61" s="132">
        <f>IF(AM61="",1,AM61)</f>
        <v>1</v>
      </c>
      <c r="AO61" s="133">
        <f>IF(ISERROR(VLOOKUP(AN61,$AM$13:AM60,1,FALSE)),0,VLOOKUP(AN61,$AM$13:AM60,1,FALSE))</f>
        <v>0</v>
      </c>
      <c r="AP61" s="133">
        <f>IF(AK61=AL61,1,0)-AO62</f>
        <v>0</v>
      </c>
      <c r="AS61" s="123" t="str">
        <f>$B$4&amp;C63&amp;G63</f>
        <v/>
      </c>
      <c r="AT61" s="141" t="str">
        <f>$B$4&amp;C63&amp;H63</f>
        <v/>
      </c>
    </row>
    <row r="62" spans="1:46" ht="27" customHeight="1" x14ac:dyDescent="0.15">
      <c r="B62" s="198"/>
      <c r="C62" s="207"/>
      <c r="D62" s="208"/>
      <c r="E62" s="130"/>
      <c r="F62" s="189"/>
      <c r="G62" s="159"/>
      <c r="H62" s="15"/>
      <c r="I62" s="131"/>
      <c r="K62" s="148"/>
      <c r="L62" s="146"/>
      <c r="M62" s="146"/>
      <c r="N62" s="146"/>
      <c r="O62" s="146"/>
      <c r="P62" s="147"/>
      <c r="Q62" s="147"/>
      <c r="R62" s="147"/>
      <c r="S62" s="147"/>
      <c r="T62" s="147"/>
      <c r="U62" s="147"/>
      <c r="V62" s="147"/>
      <c r="W62" s="147"/>
      <c r="AJ62" s="136"/>
      <c r="AK62" s="136"/>
      <c r="AL62" s="136"/>
      <c r="AM62" s="136"/>
      <c r="AN62" s="136"/>
      <c r="AO62" s="133">
        <f>IF(AN61=AO61,1,0)</f>
        <v>0</v>
      </c>
      <c r="AP62" s="133"/>
      <c r="AS62" s="128"/>
      <c r="AT62" s="142"/>
    </row>
    <row r="63" spans="1:46" ht="27" customHeight="1" x14ac:dyDescent="0.15">
      <c r="B63" s="197">
        <f>IF(AP63&lt;1,25,"ﾅﾝﾊﾞｰｶｰﾄﾞが重複しています")</f>
        <v>25</v>
      </c>
      <c r="C63" s="207"/>
      <c r="D63" s="208"/>
      <c r="E63" s="130"/>
      <c r="F63" s="187"/>
      <c r="G63" s="153"/>
      <c r="H63" s="153"/>
      <c r="I63" s="154"/>
      <c r="J63" s="14" t="str">
        <f>IF(E63="","",LEN(E63)-LEN(SUBSTITUTE(SUBSTITUTE(E63," ",),"　",)))</f>
        <v/>
      </c>
      <c r="K63" s="148"/>
      <c r="L63" s="147"/>
      <c r="M63" s="146"/>
      <c r="N63" s="146"/>
      <c r="O63" s="146"/>
      <c r="P63" s="146"/>
      <c r="Q63" s="146"/>
      <c r="R63" s="146"/>
      <c r="S63" s="146"/>
      <c r="T63" s="146"/>
      <c r="U63" s="146"/>
      <c r="V63" s="146"/>
      <c r="W63" s="146"/>
      <c r="AJ63" s="132" t="str">
        <f>IF(D63="","",C63&amp;D63)</f>
        <v/>
      </c>
      <c r="AK63" s="132">
        <f>IF(AJ63="",1,AJ63)</f>
        <v>1</v>
      </c>
      <c r="AL63" s="132">
        <f>IF(ISERROR(VLOOKUP(AK63,$AJ$13:AJ62,1,FALSE)),0,VLOOKUP(AK63,$AJ$13:AJ62,1,FALSE))</f>
        <v>0</v>
      </c>
      <c r="AM63" s="132" t="str">
        <f>IF(D63="","",D63&amp;E63)</f>
        <v/>
      </c>
      <c r="AN63" s="132">
        <f>IF(AM63="",1,AM63)</f>
        <v>1</v>
      </c>
      <c r="AO63" s="133">
        <f>IF(ISERROR(VLOOKUP(AN63,$AM$13:AM62,1,FALSE)),0,VLOOKUP(AN63,$AM$13:AM62,1,FALSE))</f>
        <v>0</v>
      </c>
      <c r="AP63" s="133">
        <f>IF(AK63=AL63,1,0)-AO64</f>
        <v>0</v>
      </c>
      <c r="AS63" s="123" t="str">
        <f>$B$4&amp;C65&amp;G65</f>
        <v/>
      </c>
      <c r="AT63" s="141" t="str">
        <f>$B$4&amp;C65&amp;H65</f>
        <v/>
      </c>
    </row>
    <row r="64" spans="1:46" ht="27" customHeight="1" x14ac:dyDescent="0.15">
      <c r="B64" s="198"/>
      <c r="C64" s="207"/>
      <c r="D64" s="208"/>
      <c r="E64" s="130"/>
      <c r="F64" s="189"/>
      <c r="G64" s="159"/>
      <c r="H64" s="15"/>
      <c r="I64" s="131"/>
      <c r="K64" s="148"/>
      <c r="L64" s="147"/>
      <c r="M64" s="146"/>
      <c r="N64" s="146"/>
      <c r="O64" s="146"/>
      <c r="P64" s="146"/>
      <c r="Q64" s="146"/>
      <c r="R64" s="146"/>
      <c r="S64" s="146"/>
      <c r="T64" s="146"/>
      <c r="U64" s="146"/>
      <c r="V64" s="146"/>
      <c r="W64" s="146"/>
      <c r="AJ64" s="136"/>
      <c r="AK64" s="136"/>
      <c r="AL64" s="136"/>
      <c r="AM64" s="136"/>
      <c r="AN64" s="136"/>
      <c r="AO64" s="133">
        <f>IF(AN63=AO63,1,0)</f>
        <v>0</v>
      </c>
      <c r="AP64" s="133"/>
      <c r="AS64" s="128"/>
      <c r="AT64" s="142"/>
    </row>
    <row r="65" spans="1:46" ht="27" customHeight="1" x14ac:dyDescent="0.15">
      <c r="B65" s="197">
        <f>IF(AP65&lt;1,26,"ﾅﾝﾊﾞｰｶｰﾄﾞが重複しています")</f>
        <v>26</v>
      </c>
      <c r="C65" s="207"/>
      <c r="D65" s="208"/>
      <c r="E65" s="130"/>
      <c r="F65" s="187"/>
      <c r="G65" s="153"/>
      <c r="H65" s="153"/>
      <c r="I65" s="154"/>
      <c r="J65" s="14" t="str">
        <f>IF(E65="","",LEN(E65)-LEN(SUBSTITUTE(SUBSTITUTE(E65," ",),"　",)))</f>
        <v/>
      </c>
      <c r="K65" s="149"/>
      <c r="L65" s="147"/>
      <c r="M65" s="146"/>
      <c r="N65" s="146"/>
      <c r="O65" s="146"/>
      <c r="P65" s="147"/>
      <c r="Q65" s="147"/>
      <c r="R65" s="147"/>
      <c r="S65" s="147"/>
      <c r="T65" s="147"/>
      <c r="U65" s="147"/>
      <c r="V65" s="147"/>
      <c r="W65" s="147"/>
      <c r="AJ65" s="132" t="str">
        <f>IF(D65="","",C65&amp;D65)</f>
        <v/>
      </c>
      <c r="AK65" s="132">
        <f>IF(AJ65="",1,AJ65)</f>
        <v>1</v>
      </c>
      <c r="AL65" s="132">
        <f>IF(ISERROR(VLOOKUP(AK65,$AJ$13:AJ64,1,FALSE)),0,VLOOKUP(AK65,$AJ$13:AJ64,1,FALSE))</f>
        <v>0</v>
      </c>
      <c r="AM65" s="132" t="str">
        <f>IF(D65="","",D65&amp;E65)</f>
        <v/>
      </c>
      <c r="AN65" s="132">
        <f>IF(AM65="",1,AM65)</f>
        <v>1</v>
      </c>
      <c r="AO65" s="133">
        <f>IF(ISERROR(VLOOKUP(AN65,$AM$13:AM64,1,FALSE)),0,VLOOKUP(AN65,$AM$13:AM64,1,FALSE))</f>
        <v>0</v>
      </c>
      <c r="AP65" s="133">
        <f>IF(AK65=AL65,1,0)-AO66</f>
        <v>0</v>
      </c>
      <c r="AS65" s="123" t="str">
        <f>$B$4&amp;C67&amp;G67</f>
        <v/>
      </c>
      <c r="AT65" s="141" t="str">
        <f>$B$4&amp;C67&amp;H67</f>
        <v/>
      </c>
    </row>
    <row r="66" spans="1:46" ht="27" customHeight="1" x14ac:dyDescent="0.15">
      <c r="B66" s="198"/>
      <c r="C66" s="207"/>
      <c r="D66" s="208"/>
      <c r="E66" s="130"/>
      <c r="F66" s="189"/>
      <c r="G66" s="159"/>
      <c r="H66" s="15"/>
      <c r="I66" s="131"/>
      <c r="K66" s="148"/>
      <c r="L66" s="147"/>
      <c r="M66" s="146"/>
      <c r="N66" s="146"/>
      <c r="O66" s="146"/>
      <c r="P66" s="146"/>
      <c r="Q66" s="146"/>
      <c r="R66" s="146"/>
      <c r="S66" s="146"/>
      <c r="T66" s="146"/>
      <c r="U66" s="146"/>
      <c r="V66" s="146"/>
      <c r="W66" s="146"/>
      <c r="AJ66" s="136"/>
      <c r="AK66" s="136"/>
      <c r="AL66" s="136"/>
      <c r="AM66" s="136"/>
      <c r="AN66" s="136"/>
      <c r="AO66" s="133">
        <f>IF(AN65=AO65,1,0)</f>
        <v>0</v>
      </c>
      <c r="AP66" s="133"/>
      <c r="AS66" s="128"/>
      <c r="AT66" s="142"/>
    </row>
    <row r="67" spans="1:46" ht="27" customHeight="1" x14ac:dyDescent="0.15">
      <c r="B67" s="197">
        <f>IF(AP67&lt;1,27,"ﾅﾝﾊﾞｰｶｰﾄﾞが重複しています")</f>
        <v>27</v>
      </c>
      <c r="C67" s="207"/>
      <c r="D67" s="208"/>
      <c r="E67" s="130"/>
      <c r="F67" s="187"/>
      <c r="G67" s="153"/>
      <c r="H67" s="153"/>
      <c r="I67" s="154"/>
      <c r="J67" s="14" t="str">
        <f>IF(E67="","",LEN(E67)-LEN(SUBSTITUTE(SUBSTITUTE(E67," ",),"　",)))</f>
        <v/>
      </c>
      <c r="K67" s="148"/>
      <c r="L67" s="146"/>
      <c r="M67" s="146"/>
      <c r="N67" s="146"/>
      <c r="O67" s="146"/>
      <c r="P67" s="147"/>
      <c r="Q67" s="147"/>
      <c r="R67" s="147"/>
      <c r="S67" s="147"/>
      <c r="T67" s="147"/>
      <c r="U67" s="147"/>
      <c r="V67" s="147"/>
      <c r="W67" s="147"/>
      <c r="AJ67" s="132" t="str">
        <f>IF(D67="","",C67&amp;D67)</f>
        <v/>
      </c>
      <c r="AK67" s="132">
        <f>IF(AJ67="",1,AJ67)</f>
        <v>1</v>
      </c>
      <c r="AL67" s="132">
        <f>IF(ISERROR(VLOOKUP(AK67,$AJ$13:AJ66,1,FALSE)),0,VLOOKUP(AK67,$AJ$13:AJ66,1,FALSE))</f>
        <v>0</v>
      </c>
      <c r="AM67" s="132" t="str">
        <f>IF(D67="","",D67&amp;E67)</f>
        <v/>
      </c>
      <c r="AN67" s="132">
        <f>IF(AM67="",1,AM67)</f>
        <v>1</v>
      </c>
      <c r="AO67" s="133">
        <f>IF(ISERROR(VLOOKUP(AN67,$AM$13:AM66,1,FALSE)),0,VLOOKUP(AN67,$AM$13:AM66,1,FALSE))</f>
        <v>0</v>
      </c>
      <c r="AP67" s="133">
        <f>IF(AK67=AL67,1,0)-AO68</f>
        <v>0</v>
      </c>
      <c r="AS67" s="123" t="str">
        <f>$B$4&amp;C69&amp;G69</f>
        <v/>
      </c>
      <c r="AT67" s="141" t="str">
        <f>$B$4&amp;C69&amp;H69</f>
        <v/>
      </c>
    </row>
    <row r="68" spans="1:46" ht="27" customHeight="1" x14ac:dyDescent="0.15">
      <c r="B68" s="198"/>
      <c r="C68" s="207"/>
      <c r="D68" s="208"/>
      <c r="E68" s="130"/>
      <c r="F68" s="189"/>
      <c r="G68" s="159"/>
      <c r="H68" s="15"/>
      <c r="I68" s="131"/>
      <c r="K68" s="148"/>
      <c r="L68" s="147"/>
      <c r="M68" s="146"/>
      <c r="N68" s="146"/>
      <c r="O68" s="146"/>
      <c r="P68" s="146"/>
      <c r="Q68" s="146"/>
      <c r="R68" s="146"/>
      <c r="S68" s="146"/>
      <c r="T68" s="146"/>
      <c r="U68" s="146"/>
      <c r="V68" s="146"/>
      <c r="W68" s="146"/>
      <c r="AJ68" s="136"/>
      <c r="AK68" s="136"/>
      <c r="AL68" s="136"/>
      <c r="AM68" s="136"/>
      <c r="AN68" s="136"/>
      <c r="AO68" s="133">
        <f>IF(AN67=AO67,1,0)</f>
        <v>0</v>
      </c>
      <c r="AP68" s="133"/>
      <c r="AS68" s="128"/>
      <c r="AT68" s="142"/>
    </row>
    <row r="69" spans="1:46" ht="27" customHeight="1" x14ac:dyDescent="0.15">
      <c r="B69" s="197">
        <f>IF(AP69&lt;1,28,"ﾅﾝﾊﾞｰｶｰﾄﾞが重複しています")</f>
        <v>28</v>
      </c>
      <c r="C69" s="207"/>
      <c r="D69" s="208"/>
      <c r="E69" s="130"/>
      <c r="F69" s="187"/>
      <c r="G69" s="153"/>
      <c r="H69" s="153"/>
      <c r="I69" s="154"/>
      <c r="J69" s="14" t="str">
        <f>IF(E69="","",LEN(E69)-LEN(SUBSTITUTE(SUBSTITUTE(E69," ",),"　",)))</f>
        <v/>
      </c>
      <c r="K69" s="148"/>
      <c r="L69" s="147"/>
      <c r="M69" s="146"/>
      <c r="N69" s="146"/>
      <c r="O69" s="147"/>
      <c r="P69" s="147"/>
      <c r="Q69" s="147"/>
      <c r="R69" s="147"/>
      <c r="S69" s="147"/>
      <c r="T69" s="147"/>
      <c r="U69" s="147"/>
      <c r="V69" s="147"/>
      <c r="W69" s="147"/>
      <c r="AJ69" s="132" t="str">
        <f>IF(D69="","",C69&amp;D69)</f>
        <v/>
      </c>
      <c r="AK69" s="132">
        <f>IF(AJ69="",1,AJ69)</f>
        <v>1</v>
      </c>
      <c r="AL69" s="132">
        <f>IF(ISERROR(VLOOKUP(AK69,$AJ$13:AJ68,1,FALSE)),0,VLOOKUP(AK69,$AJ$13:AJ68,1,FALSE))</f>
        <v>0</v>
      </c>
      <c r="AM69" s="132" t="str">
        <f>IF(D69="","",D69&amp;E69)</f>
        <v/>
      </c>
      <c r="AN69" s="132">
        <f>IF(AM69="",1,AM69)</f>
        <v>1</v>
      </c>
      <c r="AO69" s="133">
        <f>IF(ISERROR(VLOOKUP(AN69,$AM$13:AM68,1,FALSE)),0,VLOOKUP(AN69,$AM$13:AM68,1,FALSE))</f>
        <v>0</v>
      </c>
      <c r="AP69" s="133">
        <f>IF(AK69=AL69,1,0)-AO70</f>
        <v>0</v>
      </c>
      <c r="AS69" s="123" t="str">
        <f>$B$4&amp;C71&amp;G71</f>
        <v/>
      </c>
      <c r="AT69" s="141" t="str">
        <f>$B$4&amp;C71&amp;H71</f>
        <v/>
      </c>
    </row>
    <row r="70" spans="1:46" ht="27" customHeight="1" x14ac:dyDescent="0.15">
      <c r="B70" s="198"/>
      <c r="C70" s="207"/>
      <c r="D70" s="208"/>
      <c r="E70" s="130"/>
      <c r="F70" s="189"/>
      <c r="G70" s="159"/>
      <c r="H70" s="15"/>
      <c r="I70" s="131"/>
      <c r="K70" s="148"/>
      <c r="L70" s="147"/>
      <c r="M70" s="146"/>
      <c r="N70" s="146"/>
      <c r="O70" s="146"/>
      <c r="P70" s="147"/>
      <c r="Q70" s="147"/>
      <c r="R70" s="147"/>
      <c r="S70" s="147"/>
      <c r="T70" s="147"/>
      <c r="U70" s="147"/>
      <c r="V70" s="147"/>
      <c r="W70" s="147"/>
      <c r="AJ70" s="136"/>
      <c r="AK70" s="136"/>
      <c r="AL70" s="136"/>
      <c r="AM70" s="136"/>
      <c r="AN70" s="136"/>
      <c r="AO70" s="133">
        <f>IF(AN69=AO69,1,0)</f>
        <v>0</v>
      </c>
      <c r="AP70" s="133"/>
      <c r="AS70" s="128"/>
      <c r="AT70" s="142"/>
    </row>
    <row r="71" spans="1:46" ht="27" customHeight="1" x14ac:dyDescent="0.15">
      <c r="B71" s="197">
        <f>IF(AP71&lt;1,29,"ﾅﾝﾊﾞｰｶｰﾄﾞが重複しています")</f>
        <v>29</v>
      </c>
      <c r="C71" s="207"/>
      <c r="D71" s="208"/>
      <c r="E71" s="130"/>
      <c r="F71" s="187"/>
      <c r="G71" s="153"/>
      <c r="H71" s="153"/>
      <c r="I71" s="154"/>
      <c r="J71" s="14" t="str">
        <f>IF(E71="","",LEN(E71)-LEN(SUBSTITUTE(SUBSTITUTE(E71," ",),"　",)))</f>
        <v/>
      </c>
      <c r="K71" s="148"/>
      <c r="L71" s="147"/>
      <c r="M71" s="146"/>
      <c r="N71" s="146"/>
      <c r="O71" s="146"/>
      <c r="P71" s="147"/>
      <c r="Q71" s="147"/>
      <c r="R71" s="147"/>
      <c r="S71" s="147"/>
      <c r="T71" s="147"/>
      <c r="U71" s="147"/>
      <c r="V71" s="147"/>
      <c r="W71" s="147"/>
      <c r="AJ71" s="132" t="str">
        <f>IF(D71="","",C71&amp;D71)</f>
        <v/>
      </c>
      <c r="AK71" s="132">
        <f>IF(AJ71="",1,AJ71)</f>
        <v>1</v>
      </c>
      <c r="AL71" s="132">
        <f>IF(ISERROR(VLOOKUP(AK71,$AJ$13:AJ70,1,FALSE)),0,VLOOKUP(AK71,$AJ$13:AJ70,1,FALSE))</f>
        <v>0</v>
      </c>
      <c r="AM71" s="132" t="str">
        <f>IF(D71="","",D71&amp;E71)</f>
        <v/>
      </c>
      <c r="AN71" s="132">
        <f>IF(AM71="",1,AM71)</f>
        <v>1</v>
      </c>
      <c r="AO71" s="133">
        <f>IF(ISERROR(VLOOKUP(AN71,$AM$13:AM70,1,FALSE)),0,VLOOKUP(AN71,$AM$13:AM70,1,FALSE))</f>
        <v>0</v>
      </c>
      <c r="AP71" s="133">
        <f>IF(AK71=AL71,1,0)-AO72</f>
        <v>0</v>
      </c>
      <c r="AS71" s="123" t="str">
        <f>$B$4&amp;C73&amp;G73</f>
        <v/>
      </c>
      <c r="AT71" s="141" t="str">
        <f>$B$4&amp;C73&amp;H73</f>
        <v/>
      </c>
    </row>
    <row r="72" spans="1:46" ht="27" customHeight="1" x14ac:dyDescent="0.15">
      <c r="B72" s="198"/>
      <c r="C72" s="207"/>
      <c r="D72" s="208"/>
      <c r="E72" s="130"/>
      <c r="F72" s="189"/>
      <c r="G72" s="159"/>
      <c r="H72" s="15"/>
      <c r="I72" s="131"/>
      <c r="K72" s="148"/>
      <c r="L72" s="147"/>
      <c r="M72" s="146"/>
      <c r="N72" s="146"/>
      <c r="O72" s="146"/>
      <c r="P72" s="147"/>
      <c r="Q72" s="147"/>
      <c r="R72" s="147"/>
      <c r="S72" s="147"/>
      <c r="T72" s="147"/>
      <c r="U72" s="147"/>
      <c r="V72" s="147"/>
      <c r="W72" s="147"/>
      <c r="AJ72" s="136"/>
      <c r="AK72" s="136"/>
      <c r="AL72" s="136"/>
      <c r="AM72" s="136"/>
      <c r="AN72" s="136"/>
      <c r="AO72" s="133">
        <f>IF(AN71=AO71,1,0)</f>
        <v>0</v>
      </c>
      <c r="AP72" s="133"/>
      <c r="AS72" s="128"/>
      <c r="AT72" s="142"/>
    </row>
    <row r="73" spans="1:46" ht="27" customHeight="1" thickBot="1" x14ac:dyDescent="0.2">
      <c r="B73" s="245">
        <f>IF(AP73&lt;1,30,"ﾅﾝﾊﾞｰｶｰﾄﾞが重複しています")</f>
        <v>30</v>
      </c>
      <c r="C73" s="207"/>
      <c r="D73" s="208"/>
      <c r="E73" s="130"/>
      <c r="F73" s="187"/>
      <c r="G73" s="153"/>
      <c r="H73" s="153"/>
      <c r="I73" s="154"/>
      <c r="J73" s="14" t="str">
        <f>IF(E73="","",LEN(E73)-LEN(SUBSTITUTE(SUBSTITUTE(E73," ",),"　",)))</f>
        <v/>
      </c>
      <c r="K73" s="148"/>
      <c r="L73" s="147"/>
      <c r="M73" s="147"/>
      <c r="N73" s="147"/>
      <c r="O73" s="146"/>
      <c r="P73" s="147"/>
      <c r="Q73" s="147"/>
      <c r="R73" s="147"/>
      <c r="S73" s="147"/>
      <c r="T73" s="147"/>
      <c r="U73" s="147"/>
      <c r="V73" s="147"/>
      <c r="W73" s="147"/>
      <c r="AJ73" s="132" t="str">
        <f>IF(D73="","",C73&amp;D73)</f>
        <v/>
      </c>
      <c r="AK73" s="132">
        <f>IF(AJ73="",1,AJ73)</f>
        <v>1</v>
      </c>
      <c r="AL73" s="132">
        <f>IF(ISERROR(VLOOKUP(AK73,$AJ$13:AJ72,1,FALSE)),0,VLOOKUP(AK73,$AJ$13:AJ72,1,FALSE))</f>
        <v>0</v>
      </c>
      <c r="AM73" s="132" t="str">
        <f>IF(D73="","",D73&amp;E73)</f>
        <v/>
      </c>
      <c r="AN73" s="132">
        <f>IF(AM73="",1,AM73)</f>
        <v>1</v>
      </c>
      <c r="AO73" s="133">
        <f>IF(ISERROR(VLOOKUP(AN73,$AM$13:AM72,1,FALSE)),0,VLOOKUP(AN73,$AM$13:AM72,1,FALSE))</f>
        <v>0</v>
      </c>
      <c r="AP73" s="133">
        <f>IF(AK73=AL73,1,0)-AO74</f>
        <v>0</v>
      </c>
      <c r="AS73" s="123" t="str">
        <f>$B$4&amp;C75&amp;G75</f>
        <v/>
      </c>
      <c r="AT73" s="141" t="str">
        <f>$B$4&amp;C75&amp;H75</f>
        <v/>
      </c>
    </row>
    <row r="74" spans="1:46" ht="27" customHeight="1" thickBot="1" x14ac:dyDescent="0.2">
      <c r="B74" s="241"/>
      <c r="C74" s="246"/>
      <c r="D74" s="247"/>
      <c r="E74" s="143"/>
      <c r="F74" s="188"/>
      <c r="G74" s="161"/>
      <c r="H74" s="16"/>
      <c r="I74" s="144"/>
      <c r="K74" s="148"/>
      <c r="L74" s="147"/>
      <c r="M74" s="147"/>
      <c r="N74" s="147"/>
      <c r="O74" s="146"/>
      <c r="P74" s="147"/>
      <c r="Q74" s="147"/>
      <c r="R74" s="147"/>
      <c r="S74" s="147"/>
      <c r="T74" s="147"/>
      <c r="U74" s="147"/>
      <c r="V74" s="147"/>
      <c r="W74" s="147"/>
      <c r="AJ74" s="136"/>
      <c r="AK74" s="136"/>
      <c r="AL74" s="136"/>
      <c r="AM74" s="136"/>
      <c r="AN74" s="136"/>
      <c r="AO74" s="133">
        <f>IF(AN73=AO73,1,0)</f>
        <v>0</v>
      </c>
      <c r="AP74" s="133"/>
      <c r="AS74" s="128"/>
      <c r="AT74" s="142"/>
    </row>
    <row r="75" spans="1:46" ht="27" customHeight="1" x14ac:dyDescent="0.15">
      <c r="A75" s="129">
        <f>COUNTA(E75,E77,E79,E81,E83,E85,E87,E89,E91,E93)</f>
        <v>0</v>
      </c>
      <c r="B75" s="248">
        <f>IF(AP75&lt;1,31,"ﾅﾝﾊﾞｰｶｰﾄﾞが重複しています")</f>
        <v>31</v>
      </c>
      <c r="C75" s="243"/>
      <c r="D75" s="244"/>
      <c r="E75" s="145"/>
      <c r="F75" s="190"/>
      <c r="G75" s="166"/>
      <c r="H75" s="166"/>
      <c r="I75" s="167"/>
      <c r="J75" s="14" t="str">
        <f>IF(E75="","",LEN(E75)-LEN(SUBSTITUTE(SUBSTITUTE(E75," ",),"　",)))</f>
        <v/>
      </c>
      <c r="K75" s="148"/>
      <c r="L75" s="147"/>
      <c r="M75" s="146"/>
      <c r="N75" s="146"/>
      <c r="O75" s="146"/>
      <c r="P75" s="147"/>
      <c r="Q75" s="147"/>
      <c r="R75" s="147"/>
      <c r="S75" s="147"/>
      <c r="T75" s="147"/>
      <c r="U75" s="147"/>
      <c r="V75" s="147"/>
      <c r="W75" s="147"/>
      <c r="AJ75" s="132" t="str">
        <f>IF(D75="","",C75&amp;D75)</f>
        <v/>
      </c>
      <c r="AK75" s="132">
        <f>IF(AJ75="",1,AJ75)</f>
        <v>1</v>
      </c>
      <c r="AL75" s="132">
        <f>IF(ISERROR(VLOOKUP(AK75,$AJ$13:AJ74,1,FALSE)),0,VLOOKUP(AK75,$AJ$13:AJ74,1,FALSE))</f>
        <v>0</v>
      </c>
      <c r="AM75" s="132" t="str">
        <f>IF(D75="","",D75&amp;E75)</f>
        <v/>
      </c>
      <c r="AN75" s="132">
        <f>IF(AM75="",1,AM75)</f>
        <v>1</v>
      </c>
      <c r="AO75" s="133">
        <f>IF(ISERROR(VLOOKUP(AN75,$AM$13:AM74,1,FALSE)),0,VLOOKUP(AN75,$AM$13:AM74,1,FALSE))</f>
        <v>0</v>
      </c>
      <c r="AP75" s="133">
        <f>IF(AK75=AL75,1,0)-AO76</f>
        <v>0</v>
      </c>
      <c r="AS75" s="123" t="str">
        <f>$B$4&amp;C77&amp;G77</f>
        <v/>
      </c>
      <c r="AT75" s="141" t="str">
        <f>$B$4&amp;C77&amp;H77</f>
        <v/>
      </c>
    </row>
    <row r="76" spans="1:46" ht="27" customHeight="1" x14ac:dyDescent="0.15">
      <c r="A76" s="134">
        <f>COUNTA(G75:I75,G77:I77,G79:I79,G81:I81,G83:I83,G85:I85,G87:I87,G89:I89,G91:I91,G93:I93)</f>
        <v>0</v>
      </c>
      <c r="B76" s="198"/>
      <c r="C76" s="207"/>
      <c r="D76" s="208"/>
      <c r="E76" s="130"/>
      <c r="F76" s="189"/>
      <c r="G76" s="159"/>
      <c r="H76" s="15"/>
      <c r="I76" s="131"/>
      <c r="K76" s="148"/>
      <c r="L76" s="147"/>
      <c r="M76" s="146"/>
      <c r="N76" s="146"/>
      <c r="O76" s="146"/>
      <c r="P76" s="147"/>
      <c r="Q76" s="147"/>
      <c r="R76" s="147"/>
      <c r="S76" s="147"/>
      <c r="T76" s="147"/>
      <c r="U76" s="147"/>
      <c r="V76" s="147"/>
      <c r="W76" s="147"/>
      <c r="AJ76" s="136"/>
      <c r="AK76" s="136"/>
      <c r="AL76" s="136"/>
      <c r="AM76" s="136"/>
      <c r="AN76" s="136"/>
      <c r="AO76" s="133">
        <f>IF(AN75=AO75,1,0)</f>
        <v>0</v>
      </c>
      <c r="AP76" s="133"/>
      <c r="AS76" s="128"/>
      <c r="AT76" s="142"/>
    </row>
    <row r="77" spans="1:46" ht="27" customHeight="1" x14ac:dyDescent="0.15">
      <c r="B77" s="197">
        <f>IF(AP77&lt;1,32,"ﾅﾝﾊﾞｰｶｰﾄﾞが重複しています")</f>
        <v>32</v>
      </c>
      <c r="C77" s="207"/>
      <c r="D77" s="208"/>
      <c r="E77" s="130"/>
      <c r="F77" s="187"/>
      <c r="G77" s="153"/>
      <c r="H77" s="153"/>
      <c r="I77" s="154"/>
      <c r="J77" s="14" t="str">
        <f>IF(E77="","",LEN(E77)-LEN(SUBSTITUTE(SUBSTITUTE(E77," ",),"　",)))</f>
        <v/>
      </c>
      <c r="K77" s="148"/>
      <c r="L77" s="146"/>
      <c r="M77" s="146"/>
      <c r="N77" s="146"/>
      <c r="O77" s="147"/>
      <c r="P77" s="146"/>
      <c r="Q77" s="146"/>
      <c r="R77" s="146"/>
      <c r="S77" s="146"/>
      <c r="T77" s="146"/>
      <c r="U77" s="146"/>
      <c r="V77" s="146"/>
      <c r="W77" s="146"/>
      <c r="AJ77" s="132" t="str">
        <f>IF(D77="","",C77&amp;D77)</f>
        <v/>
      </c>
      <c r="AK77" s="132">
        <f>IF(AJ77="",1,AJ77)</f>
        <v>1</v>
      </c>
      <c r="AL77" s="132">
        <f>IF(ISERROR(VLOOKUP(AK77,$AJ$13:AJ76,1,FALSE)),0,VLOOKUP(AK77,$AJ$13:AJ76,1,FALSE))</f>
        <v>0</v>
      </c>
      <c r="AM77" s="132" t="str">
        <f>IF(D77="","",D77&amp;E77)</f>
        <v/>
      </c>
      <c r="AN77" s="132">
        <f>IF(AM77="",1,AM77)</f>
        <v>1</v>
      </c>
      <c r="AO77" s="133">
        <f>IF(ISERROR(VLOOKUP(AN77,$AM$13:AM76,1,FALSE)),0,VLOOKUP(AN77,$AM$13:AM76,1,FALSE))</f>
        <v>0</v>
      </c>
      <c r="AP77" s="133">
        <f>IF(AK77=AL77,1,0)-AO78</f>
        <v>0</v>
      </c>
      <c r="AS77" s="123" t="str">
        <f>$B$4&amp;C79&amp;G79</f>
        <v/>
      </c>
      <c r="AT77" s="141" t="str">
        <f>$B$4&amp;C79&amp;H79</f>
        <v/>
      </c>
    </row>
    <row r="78" spans="1:46" ht="27" customHeight="1" x14ac:dyDescent="0.15">
      <c r="B78" s="198"/>
      <c r="C78" s="207"/>
      <c r="D78" s="208"/>
      <c r="E78" s="130"/>
      <c r="F78" s="189"/>
      <c r="G78" s="159"/>
      <c r="H78" s="15"/>
      <c r="I78" s="131"/>
      <c r="K78" s="148"/>
      <c r="L78" s="147"/>
      <c r="M78" s="146"/>
      <c r="N78" s="146"/>
      <c r="O78" s="146"/>
      <c r="P78" s="147"/>
      <c r="Q78" s="147"/>
      <c r="R78" s="147"/>
      <c r="S78" s="147"/>
      <c r="T78" s="147"/>
      <c r="U78" s="147"/>
      <c r="V78" s="147"/>
      <c r="W78" s="147"/>
      <c r="AJ78" s="136"/>
      <c r="AK78" s="136"/>
      <c r="AL78" s="136"/>
      <c r="AM78" s="136"/>
      <c r="AN78" s="136"/>
      <c r="AO78" s="133">
        <f>IF(AN77=AO77,1,0)</f>
        <v>0</v>
      </c>
      <c r="AP78" s="133"/>
      <c r="AS78" s="128"/>
      <c r="AT78" s="142"/>
    </row>
    <row r="79" spans="1:46" ht="27" customHeight="1" x14ac:dyDescent="0.15">
      <c r="B79" s="197">
        <f>IF(AP79&lt;1,33,"ﾅﾝﾊﾞｰｶｰﾄﾞが重複しています")</f>
        <v>33</v>
      </c>
      <c r="C79" s="207"/>
      <c r="D79" s="208"/>
      <c r="E79" s="130"/>
      <c r="F79" s="187"/>
      <c r="G79" s="153"/>
      <c r="H79" s="153"/>
      <c r="I79" s="154"/>
      <c r="J79" s="14" t="str">
        <f>IF(E79="","",LEN(E79)-LEN(SUBSTITUTE(SUBSTITUTE(E79," ",),"　",)))</f>
        <v/>
      </c>
      <c r="K79" s="148"/>
      <c r="L79" s="146"/>
      <c r="M79" s="146"/>
      <c r="N79" s="146"/>
      <c r="O79" s="146"/>
      <c r="P79" s="147"/>
      <c r="Q79" s="147"/>
      <c r="R79" s="147"/>
      <c r="S79" s="147"/>
      <c r="T79" s="147"/>
      <c r="U79" s="147"/>
      <c r="V79" s="147"/>
      <c r="W79" s="147"/>
      <c r="AJ79" s="132" t="str">
        <f>IF(D79="","",C79&amp;D79)</f>
        <v/>
      </c>
      <c r="AK79" s="132">
        <f>IF(AJ79="",1,AJ79)</f>
        <v>1</v>
      </c>
      <c r="AL79" s="132">
        <f>IF(ISERROR(VLOOKUP(AK79,$AJ$13:AJ78,1,FALSE)),0,VLOOKUP(AK79,$AJ$13:AJ78,1,FALSE))</f>
        <v>0</v>
      </c>
      <c r="AM79" s="132" t="str">
        <f>IF(D79="","",D79&amp;E79)</f>
        <v/>
      </c>
      <c r="AN79" s="132">
        <f>IF(AM79="",1,AM79)</f>
        <v>1</v>
      </c>
      <c r="AO79" s="133">
        <f>IF(ISERROR(VLOOKUP(AN79,$AM$13:AM78,1,FALSE)),0,VLOOKUP(AN79,$AM$13:AM78,1,FALSE))</f>
        <v>0</v>
      </c>
      <c r="AP79" s="133">
        <f>IF(AK79=AL79,1,0)-AO80</f>
        <v>0</v>
      </c>
      <c r="AS79" s="123" t="str">
        <f>$B$4&amp;C81&amp;G81</f>
        <v/>
      </c>
      <c r="AT79" s="141" t="str">
        <f>$B$4&amp;C81&amp;H81</f>
        <v/>
      </c>
    </row>
    <row r="80" spans="1:46" ht="27" customHeight="1" x14ac:dyDescent="0.15">
      <c r="B80" s="198"/>
      <c r="C80" s="207"/>
      <c r="D80" s="208"/>
      <c r="E80" s="130"/>
      <c r="F80" s="189"/>
      <c r="G80" s="159"/>
      <c r="H80" s="15"/>
      <c r="I80" s="131"/>
      <c r="K80" s="148"/>
      <c r="L80" s="147"/>
      <c r="M80" s="146"/>
      <c r="N80" s="146"/>
      <c r="O80" s="146"/>
      <c r="P80" s="146"/>
      <c r="Q80" s="146"/>
      <c r="R80" s="146"/>
      <c r="S80" s="146"/>
      <c r="T80" s="146"/>
      <c r="U80" s="146"/>
      <c r="V80" s="146"/>
      <c r="W80" s="146"/>
      <c r="AJ80" s="136"/>
      <c r="AK80" s="136"/>
      <c r="AL80" s="136"/>
      <c r="AM80" s="136"/>
      <c r="AN80" s="136"/>
      <c r="AO80" s="133">
        <f>IF(AN79=AO79,1,0)</f>
        <v>0</v>
      </c>
      <c r="AP80" s="133"/>
      <c r="AS80" s="128"/>
      <c r="AT80" s="142"/>
    </row>
    <row r="81" spans="1:46" ht="27" customHeight="1" x14ac:dyDescent="0.15">
      <c r="B81" s="197">
        <f>IF(AP81&lt;1,34,"ﾅﾝﾊﾞｰｶｰﾄﾞが重複しています")</f>
        <v>34</v>
      </c>
      <c r="C81" s="207"/>
      <c r="D81" s="208"/>
      <c r="E81" s="130"/>
      <c r="F81" s="187"/>
      <c r="G81" s="153"/>
      <c r="H81" s="153"/>
      <c r="I81" s="154"/>
      <c r="J81" s="14" t="str">
        <f>IF(E81="","",LEN(E81)-LEN(SUBSTITUTE(SUBSTITUTE(E81," ",),"　",)))</f>
        <v/>
      </c>
      <c r="K81" s="148"/>
      <c r="L81" s="146"/>
      <c r="M81" s="146"/>
      <c r="N81" s="146"/>
      <c r="O81" s="146"/>
      <c r="P81" s="147"/>
      <c r="Q81" s="147"/>
      <c r="R81" s="147"/>
      <c r="S81" s="147"/>
      <c r="T81" s="147"/>
      <c r="U81" s="147"/>
      <c r="V81" s="147"/>
      <c r="W81" s="147"/>
      <c r="AJ81" s="132" t="str">
        <f>IF(D81="","",C81&amp;D81)</f>
        <v/>
      </c>
      <c r="AK81" s="132">
        <f>IF(AJ81="",1,AJ81)</f>
        <v>1</v>
      </c>
      <c r="AL81" s="132">
        <f>IF(ISERROR(VLOOKUP(AK81,$AJ$13:AJ80,1,FALSE)),0,VLOOKUP(AK81,$AJ$13:AJ80,1,FALSE))</f>
        <v>0</v>
      </c>
      <c r="AM81" s="132" t="str">
        <f>IF(D81="","",D81&amp;E81)</f>
        <v/>
      </c>
      <c r="AN81" s="132">
        <f>IF(AM81="",1,AM81)</f>
        <v>1</v>
      </c>
      <c r="AO81" s="133">
        <f>IF(ISERROR(VLOOKUP(AN81,$AM$13:AM80,1,FALSE)),0,VLOOKUP(AN81,$AM$13:AM80,1,FALSE))</f>
        <v>0</v>
      </c>
      <c r="AP81" s="133">
        <f>IF(AK81=AL81,1,0)-AO82</f>
        <v>0</v>
      </c>
      <c r="AS81" s="123" t="str">
        <f>$B$4&amp;C83&amp;G83</f>
        <v/>
      </c>
      <c r="AT81" s="141" t="str">
        <f>$B$4&amp;C83&amp;H83</f>
        <v/>
      </c>
    </row>
    <row r="82" spans="1:46" ht="27" customHeight="1" x14ac:dyDescent="0.15">
      <c r="B82" s="198"/>
      <c r="C82" s="207"/>
      <c r="D82" s="208"/>
      <c r="E82" s="130"/>
      <c r="F82" s="189"/>
      <c r="G82" s="159"/>
      <c r="H82" s="15"/>
      <c r="I82" s="131"/>
      <c r="K82" s="148"/>
      <c r="L82" s="146"/>
      <c r="M82" s="146"/>
      <c r="N82" s="146"/>
      <c r="O82" s="146"/>
      <c r="P82" s="147"/>
      <c r="Q82" s="147"/>
      <c r="R82" s="147"/>
      <c r="S82" s="147"/>
      <c r="T82" s="147"/>
      <c r="U82" s="147"/>
      <c r="V82" s="147"/>
      <c r="W82" s="147"/>
      <c r="AJ82" s="136"/>
      <c r="AK82" s="136"/>
      <c r="AL82" s="136"/>
      <c r="AM82" s="136"/>
      <c r="AN82" s="136"/>
      <c r="AO82" s="133">
        <f>IF(AN81=AO81,1,0)</f>
        <v>0</v>
      </c>
      <c r="AP82" s="133"/>
      <c r="AS82" s="128"/>
      <c r="AT82" s="142"/>
    </row>
    <row r="83" spans="1:46" ht="27" customHeight="1" x14ac:dyDescent="0.15">
      <c r="B83" s="197">
        <f>IF(AP83&lt;1,35,"ﾅﾝﾊﾞｰｶｰﾄﾞが重複しています")</f>
        <v>35</v>
      </c>
      <c r="C83" s="207"/>
      <c r="D83" s="208"/>
      <c r="E83" s="130"/>
      <c r="F83" s="187"/>
      <c r="G83" s="153"/>
      <c r="H83" s="153"/>
      <c r="I83" s="154"/>
      <c r="J83" s="14" t="str">
        <f>IF(E83="","",LEN(E83)-LEN(SUBSTITUTE(SUBSTITUTE(E83," ",),"　",)))</f>
        <v/>
      </c>
      <c r="K83" s="148"/>
      <c r="L83" s="147"/>
      <c r="M83" s="146"/>
      <c r="N83" s="146"/>
      <c r="O83" s="146"/>
      <c r="P83" s="146"/>
      <c r="Q83" s="146"/>
      <c r="R83" s="146"/>
      <c r="S83" s="146"/>
      <c r="T83" s="146"/>
      <c r="U83" s="146"/>
      <c r="V83" s="146"/>
      <c r="W83" s="146"/>
      <c r="AJ83" s="132" t="str">
        <f>IF(D83="","",C83&amp;D83)</f>
        <v/>
      </c>
      <c r="AK83" s="132">
        <f>IF(AJ83="",1,AJ83)</f>
        <v>1</v>
      </c>
      <c r="AL83" s="132">
        <f>IF(ISERROR(VLOOKUP(AK83,$AJ$13:AJ82,1,FALSE)),0,VLOOKUP(AK83,$AJ$13:AJ82,1,FALSE))</f>
        <v>0</v>
      </c>
      <c r="AM83" s="132" t="str">
        <f>IF(D83="","",D83&amp;E83)</f>
        <v/>
      </c>
      <c r="AN83" s="132">
        <f>IF(AM83="",1,AM83)</f>
        <v>1</v>
      </c>
      <c r="AO83" s="133">
        <f>IF(ISERROR(VLOOKUP(AN83,$AM$13:AM82,1,FALSE)),0,VLOOKUP(AN83,$AM$13:AM82,1,FALSE))</f>
        <v>0</v>
      </c>
      <c r="AP83" s="133">
        <f>IF(AK83=AL83,1,0)-AO84</f>
        <v>0</v>
      </c>
      <c r="AS83" s="123" t="str">
        <f>$B$4&amp;C85&amp;G85</f>
        <v/>
      </c>
      <c r="AT83" s="141" t="str">
        <f>$B$4&amp;C85&amp;H85</f>
        <v/>
      </c>
    </row>
    <row r="84" spans="1:46" ht="27" customHeight="1" x14ac:dyDescent="0.15">
      <c r="B84" s="198"/>
      <c r="C84" s="207"/>
      <c r="D84" s="208"/>
      <c r="E84" s="130"/>
      <c r="F84" s="189"/>
      <c r="G84" s="159"/>
      <c r="H84" s="15"/>
      <c r="I84" s="131"/>
      <c r="K84" s="148"/>
      <c r="L84" s="147"/>
      <c r="M84" s="146"/>
      <c r="N84" s="146"/>
      <c r="O84" s="146"/>
      <c r="P84" s="146"/>
      <c r="Q84" s="146"/>
      <c r="R84" s="146"/>
      <c r="S84" s="146"/>
      <c r="T84" s="146"/>
      <c r="U84" s="146"/>
      <c r="V84" s="146"/>
      <c r="W84" s="146"/>
      <c r="AJ84" s="136"/>
      <c r="AK84" s="136"/>
      <c r="AL84" s="136"/>
      <c r="AM84" s="136"/>
      <c r="AN84" s="136"/>
      <c r="AO84" s="133">
        <f>IF(AN83=AO83,1,0)</f>
        <v>0</v>
      </c>
      <c r="AP84" s="133"/>
      <c r="AS84" s="128"/>
      <c r="AT84" s="142"/>
    </row>
    <row r="85" spans="1:46" ht="27" customHeight="1" x14ac:dyDescent="0.15">
      <c r="B85" s="197">
        <f>IF(AP85&lt;1,36,"ﾅﾝﾊﾞｰｶｰﾄﾞが重複しています")</f>
        <v>36</v>
      </c>
      <c r="C85" s="207"/>
      <c r="D85" s="208"/>
      <c r="E85" s="130"/>
      <c r="F85" s="187"/>
      <c r="G85" s="153"/>
      <c r="H85" s="153"/>
      <c r="I85" s="154"/>
      <c r="J85" s="14" t="str">
        <f>IF(E85="","",LEN(E85)-LEN(SUBSTITUTE(SUBSTITUTE(E85," ",),"　",)))</f>
        <v/>
      </c>
      <c r="K85" s="149"/>
      <c r="L85" s="147"/>
      <c r="M85" s="146"/>
      <c r="N85" s="146"/>
      <c r="O85" s="146"/>
      <c r="P85" s="147"/>
      <c r="Q85" s="147"/>
      <c r="R85" s="147"/>
      <c r="S85" s="147"/>
      <c r="T85" s="147"/>
      <c r="U85" s="147"/>
      <c r="V85" s="147"/>
      <c r="W85" s="147"/>
      <c r="AJ85" s="132" t="str">
        <f>IF(D85="","",C85&amp;D85)</f>
        <v/>
      </c>
      <c r="AK85" s="132">
        <f>IF(AJ85="",1,AJ85)</f>
        <v>1</v>
      </c>
      <c r="AL85" s="132">
        <f>IF(ISERROR(VLOOKUP(AK85,$AJ$13:AJ84,1,FALSE)),0,VLOOKUP(AK85,$AJ$13:AJ84,1,FALSE))</f>
        <v>0</v>
      </c>
      <c r="AM85" s="132" t="str">
        <f>IF(D85="","",D85&amp;E85)</f>
        <v/>
      </c>
      <c r="AN85" s="132">
        <f>IF(AM85="",1,AM85)</f>
        <v>1</v>
      </c>
      <c r="AO85" s="133">
        <f>IF(ISERROR(VLOOKUP(AN85,$AM$13:AM84,1,FALSE)),0,VLOOKUP(AN85,$AM$13:AM84,1,FALSE))</f>
        <v>0</v>
      </c>
      <c r="AP85" s="133">
        <f>IF(AK85=AL85,1,0)-AO86</f>
        <v>0</v>
      </c>
      <c r="AS85" s="123" t="str">
        <f>$B$4&amp;C87&amp;G87</f>
        <v/>
      </c>
      <c r="AT85" s="141" t="str">
        <f>$B$4&amp;C87&amp;H87</f>
        <v/>
      </c>
    </row>
    <row r="86" spans="1:46" ht="27" customHeight="1" x14ac:dyDescent="0.15">
      <c r="B86" s="198"/>
      <c r="C86" s="207"/>
      <c r="D86" s="208"/>
      <c r="E86" s="130"/>
      <c r="F86" s="189"/>
      <c r="G86" s="159"/>
      <c r="H86" s="15"/>
      <c r="I86" s="131"/>
      <c r="K86" s="148"/>
      <c r="L86" s="147"/>
      <c r="M86" s="146"/>
      <c r="N86" s="146"/>
      <c r="O86" s="146"/>
      <c r="P86" s="146"/>
      <c r="Q86" s="146"/>
      <c r="R86" s="146"/>
      <c r="S86" s="146"/>
      <c r="T86" s="146"/>
      <c r="U86" s="146"/>
      <c r="V86" s="146"/>
      <c r="W86" s="146"/>
      <c r="AJ86" s="136"/>
      <c r="AK86" s="136"/>
      <c r="AL86" s="136"/>
      <c r="AM86" s="136"/>
      <c r="AN86" s="136"/>
      <c r="AO86" s="133">
        <f>IF(AN85=AO85,1,0)</f>
        <v>0</v>
      </c>
      <c r="AP86" s="133"/>
      <c r="AS86" s="128"/>
      <c r="AT86" s="142"/>
    </row>
    <row r="87" spans="1:46" ht="27" customHeight="1" x14ac:dyDescent="0.15">
      <c r="B87" s="197">
        <f>IF(AP87&lt;1,37,"ﾅﾝﾊﾞｰｶｰﾄﾞが重複しています")</f>
        <v>37</v>
      </c>
      <c r="C87" s="207"/>
      <c r="D87" s="208"/>
      <c r="E87" s="130"/>
      <c r="F87" s="187"/>
      <c r="G87" s="153"/>
      <c r="H87" s="153"/>
      <c r="I87" s="154"/>
      <c r="J87" s="14" t="str">
        <f>IF(E87="","",LEN(E87)-LEN(SUBSTITUTE(SUBSTITUTE(E87," ",),"　",)))</f>
        <v/>
      </c>
      <c r="K87" s="148"/>
      <c r="L87" s="146"/>
      <c r="M87" s="146"/>
      <c r="N87" s="146"/>
      <c r="O87" s="146"/>
      <c r="P87" s="147"/>
      <c r="Q87" s="147"/>
      <c r="R87" s="147"/>
      <c r="S87" s="147"/>
      <c r="T87" s="147"/>
      <c r="U87" s="147"/>
      <c r="V87" s="147"/>
      <c r="W87" s="147"/>
      <c r="AJ87" s="132" t="str">
        <f>IF(D87="","",C87&amp;D87)</f>
        <v/>
      </c>
      <c r="AK87" s="132">
        <f>IF(AJ87="",1,AJ87)</f>
        <v>1</v>
      </c>
      <c r="AL87" s="132">
        <f>IF(ISERROR(VLOOKUP(AK87,$AJ$13:AJ86,1,FALSE)),0,VLOOKUP(AK87,$AJ$13:AJ86,1,FALSE))</f>
        <v>0</v>
      </c>
      <c r="AM87" s="132" t="str">
        <f>IF(D87="","",D87&amp;E87)</f>
        <v/>
      </c>
      <c r="AN87" s="132">
        <f>IF(AM87="",1,AM87)</f>
        <v>1</v>
      </c>
      <c r="AO87" s="133">
        <f>IF(ISERROR(VLOOKUP(AN87,$AM$13:AM86,1,FALSE)),0,VLOOKUP(AN87,$AM$13:AM86,1,FALSE))</f>
        <v>0</v>
      </c>
      <c r="AP87" s="133">
        <f>IF(AK87=AL87,1,0)-AO88</f>
        <v>0</v>
      </c>
      <c r="AS87" s="123" t="str">
        <f>$B$4&amp;C89&amp;G89</f>
        <v/>
      </c>
      <c r="AT87" s="141" t="str">
        <f>$B$4&amp;C89&amp;H89</f>
        <v/>
      </c>
    </row>
    <row r="88" spans="1:46" ht="27" customHeight="1" x14ac:dyDescent="0.15">
      <c r="B88" s="198"/>
      <c r="C88" s="207"/>
      <c r="D88" s="208"/>
      <c r="E88" s="130"/>
      <c r="F88" s="189"/>
      <c r="G88" s="159"/>
      <c r="H88" s="15"/>
      <c r="I88" s="131"/>
      <c r="K88" s="148"/>
      <c r="L88" s="147"/>
      <c r="M88" s="146"/>
      <c r="N88" s="146"/>
      <c r="O88" s="146"/>
      <c r="P88" s="146"/>
      <c r="Q88" s="146"/>
      <c r="R88" s="146"/>
      <c r="S88" s="146"/>
      <c r="T88" s="146"/>
      <c r="U88" s="146"/>
      <c r="V88" s="146"/>
      <c r="W88" s="146"/>
      <c r="AJ88" s="136"/>
      <c r="AK88" s="136"/>
      <c r="AL88" s="136"/>
      <c r="AM88" s="136"/>
      <c r="AN88" s="136"/>
      <c r="AO88" s="133">
        <f>IF(AN87=AO87,1,0)</f>
        <v>0</v>
      </c>
      <c r="AP88" s="133"/>
      <c r="AS88" s="128"/>
      <c r="AT88" s="142"/>
    </row>
    <row r="89" spans="1:46" ht="27" customHeight="1" x14ac:dyDescent="0.15">
      <c r="B89" s="197">
        <f>IF(AP89&lt;1,38,"ﾅﾝﾊﾞｰｶｰﾄﾞが重複しています")</f>
        <v>38</v>
      </c>
      <c r="C89" s="207"/>
      <c r="D89" s="208"/>
      <c r="E89" s="130"/>
      <c r="F89" s="187"/>
      <c r="G89" s="153"/>
      <c r="H89" s="153"/>
      <c r="I89" s="154"/>
      <c r="J89" s="14" t="str">
        <f>IF(E89="","",LEN(E89)-LEN(SUBSTITUTE(SUBSTITUTE(E89," ",),"　",)))</f>
        <v/>
      </c>
      <c r="K89" s="148"/>
      <c r="L89" s="147"/>
      <c r="M89" s="146"/>
      <c r="N89" s="146"/>
      <c r="O89" s="147"/>
      <c r="P89" s="147"/>
      <c r="Q89" s="147"/>
      <c r="R89" s="147"/>
      <c r="S89" s="147"/>
      <c r="T89" s="147"/>
      <c r="U89" s="147"/>
      <c r="V89" s="147"/>
      <c r="W89" s="147"/>
      <c r="AJ89" s="132" t="str">
        <f>IF(D89="","",C89&amp;D89)</f>
        <v/>
      </c>
      <c r="AK89" s="132">
        <f>IF(AJ89="",1,AJ89)</f>
        <v>1</v>
      </c>
      <c r="AL89" s="132">
        <f>IF(ISERROR(VLOOKUP(AK89,$AJ$13:AJ88,1,FALSE)),0,VLOOKUP(AK89,$AJ$13:AJ88,1,FALSE))</f>
        <v>0</v>
      </c>
      <c r="AM89" s="132" t="str">
        <f>IF(D89="","",D89&amp;E89)</f>
        <v/>
      </c>
      <c r="AN89" s="132">
        <f>IF(AM89="",1,AM89)</f>
        <v>1</v>
      </c>
      <c r="AO89" s="133">
        <f>IF(ISERROR(VLOOKUP(AN89,$AM$13:AM88,1,FALSE)),0,VLOOKUP(AN89,$AM$13:AM88,1,FALSE))</f>
        <v>0</v>
      </c>
      <c r="AP89" s="133">
        <f>IF(AK89=AL89,1,0)-AO90</f>
        <v>0</v>
      </c>
      <c r="AS89" s="123" t="str">
        <f>$B$4&amp;C91&amp;G91</f>
        <v/>
      </c>
      <c r="AT89" s="141" t="str">
        <f>$B$4&amp;C91&amp;H91</f>
        <v/>
      </c>
    </row>
    <row r="90" spans="1:46" ht="27" customHeight="1" x14ac:dyDescent="0.15">
      <c r="B90" s="198"/>
      <c r="C90" s="207"/>
      <c r="D90" s="208"/>
      <c r="E90" s="130"/>
      <c r="F90" s="189"/>
      <c r="G90" s="159"/>
      <c r="H90" s="15"/>
      <c r="I90" s="131"/>
      <c r="K90" s="148"/>
      <c r="L90" s="147"/>
      <c r="M90" s="146"/>
      <c r="N90" s="146"/>
      <c r="O90" s="146"/>
      <c r="P90" s="147"/>
      <c r="Q90" s="147"/>
      <c r="R90" s="147"/>
      <c r="S90" s="147"/>
      <c r="T90" s="147"/>
      <c r="U90" s="147"/>
      <c r="V90" s="147"/>
      <c r="W90" s="147"/>
      <c r="AJ90" s="136"/>
      <c r="AK90" s="136"/>
      <c r="AL90" s="136"/>
      <c r="AM90" s="136"/>
      <c r="AN90" s="136"/>
      <c r="AO90" s="133">
        <f>IF(AN89=AO89,1,0)</f>
        <v>0</v>
      </c>
      <c r="AP90" s="133"/>
      <c r="AS90" s="128"/>
      <c r="AT90" s="142"/>
    </row>
    <row r="91" spans="1:46" ht="27" customHeight="1" x14ac:dyDescent="0.15">
      <c r="B91" s="197">
        <f>IF(AP91&lt;1,39,"ﾅﾝﾊﾞｰｶｰﾄﾞが重複しています")</f>
        <v>39</v>
      </c>
      <c r="C91" s="207"/>
      <c r="D91" s="208"/>
      <c r="E91" s="130"/>
      <c r="F91" s="187"/>
      <c r="G91" s="153"/>
      <c r="H91" s="153"/>
      <c r="I91" s="154"/>
      <c r="J91" s="14" t="str">
        <f>IF(E91="","",LEN(E91)-LEN(SUBSTITUTE(SUBSTITUTE(E91," ",),"　",)))</f>
        <v/>
      </c>
      <c r="K91" s="148"/>
      <c r="L91" s="147"/>
      <c r="M91" s="146"/>
      <c r="N91" s="146"/>
      <c r="O91" s="146"/>
      <c r="P91" s="147"/>
      <c r="Q91" s="147"/>
      <c r="R91" s="147"/>
      <c r="S91" s="147"/>
      <c r="T91" s="147"/>
      <c r="U91" s="147"/>
      <c r="V91" s="147"/>
      <c r="W91" s="147"/>
      <c r="AJ91" s="132" t="str">
        <f>IF(D91="","",C91&amp;D91)</f>
        <v/>
      </c>
      <c r="AK91" s="132">
        <f>IF(AJ91="",1,AJ91)</f>
        <v>1</v>
      </c>
      <c r="AL91" s="132">
        <f>IF(ISERROR(VLOOKUP(AK91,$AJ$13:AJ90,1,FALSE)),0,VLOOKUP(AK91,$AJ$13:AJ90,1,FALSE))</f>
        <v>0</v>
      </c>
      <c r="AM91" s="132" t="str">
        <f>IF(D91="","",D91&amp;E91)</f>
        <v/>
      </c>
      <c r="AN91" s="132">
        <f>IF(AM91="",1,AM91)</f>
        <v>1</v>
      </c>
      <c r="AO91" s="133">
        <f>IF(ISERROR(VLOOKUP(AN91,$AM$13:AM90,1,FALSE)),0,VLOOKUP(AN91,$AM$13:AM90,1,FALSE))</f>
        <v>0</v>
      </c>
      <c r="AP91" s="133">
        <f>IF(AK91=AL91,1,0)-AO92</f>
        <v>0</v>
      </c>
      <c r="AS91" s="123" t="str">
        <f>$B$4&amp;C93&amp;G93</f>
        <v/>
      </c>
      <c r="AT91" s="141" t="str">
        <f>$B$4&amp;C93&amp;H93</f>
        <v/>
      </c>
    </row>
    <row r="92" spans="1:46" ht="27" customHeight="1" x14ac:dyDescent="0.15">
      <c r="B92" s="198"/>
      <c r="C92" s="207"/>
      <c r="D92" s="208"/>
      <c r="E92" s="130"/>
      <c r="F92" s="189"/>
      <c r="G92" s="159"/>
      <c r="H92" s="15"/>
      <c r="I92" s="131"/>
      <c r="K92" s="148"/>
      <c r="L92" s="147"/>
      <c r="M92" s="146"/>
      <c r="N92" s="146"/>
      <c r="O92" s="146"/>
      <c r="P92" s="147"/>
      <c r="Q92" s="147"/>
      <c r="R92" s="147"/>
      <c r="S92" s="147"/>
      <c r="T92" s="147"/>
      <c r="U92" s="147"/>
      <c r="V92" s="147"/>
      <c r="W92" s="147"/>
      <c r="AJ92" s="136"/>
      <c r="AK92" s="136"/>
      <c r="AL92" s="136"/>
      <c r="AM92" s="136"/>
      <c r="AN92" s="136"/>
      <c r="AO92" s="133">
        <f>IF(AN91=AO91,1,0)</f>
        <v>0</v>
      </c>
      <c r="AP92" s="133"/>
      <c r="AS92" s="128"/>
      <c r="AT92" s="142"/>
    </row>
    <row r="93" spans="1:46" ht="27" customHeight="1" thickBot="1" x14ac:dyDescent="0.2">
      <c r="B93" s="245">
        <f>IF(AP93&lt;1,40,"ﾅﾝﾊﾞｰｶｰﾄﾞが重複しています")</f>
        <v>40</v>
      </c>
      <c r="C93" s="207"/>
      <c r="D93" s="208"/>
      <c r="E93" s="130"/>
      <c r="F93" s="187"/>
      <c r="G93" s="153"/>
      <c r="H93" s="153"/>
      <c r="I93" s="154"/>
      <c r="J93" s="14" t="str">
        <f>IF(E93="","",LEN(E93)-LEN(SUBSTITUTE(SUBSTITUTE(E93," ",),"　",)))</f>
        <v/>
      </c>
      <c r="K93" s="148"/>
      <c r="L93" s="147"/>
      <c r="M93" s="147"/>
      <c r="N93" s="147"/>
      <c r="O93" s="146"/>
      <c r="P93" s="147"/>
      <c r="Q93" s="147"/>
      <c r="R93" s="147"/>
      <c r="S93" s="147"/>
      <c r="T93" s="147"/>
      <c r="U93" s="147"/>
      <c r="V93" s="147"/>
      <c r="W93" s="147"/>
      <c r="AJ93" s="132" t="str">
        <f>IF(D93="","",C93&amp;D93)</f>
        <v/>
      </c>
      <c r="AK93" s="132">
        <f>IF(AJ93="",1,AJ93)</f>
        <v>1</v>
      </c>
      <c r="AL93" s="132">
        <f>IF(ISERROR(VLOOKUP(AK93,$AJ$13:AJ92,1,FALSE)),0,VLOOKUP(AK93,$AJ$13:AJ92,1,FALSE))</f>
        <v>0</v>
      </c>
      <c r="AM93" s="132" t="str">
        <f>IF(D93="","",D93&amp;E93)</f>
        <v/>
      </c>
      <c r="AN93" s="132">
        <f>IF(AM93="",1,AM93)</f>
        <v>1</v>
      </c>
      <c r="AO93" s="133">
        <f>IF(ISERROR(VLOOKUP(AN93,$AM$13:AM92,1,FALSE)),0,VLOOKUP(AN93,$AM$13:AM92,1,FALSE))</f>
        <v>0</v>
      </c>
      <c r="AP93" s="133">
        <f>IF(AK93=AL93,1,0)-AO94</f>
        <v>0</v>
      </c>
      <c r="AS93" s="123" t="str">
        <f>$B$4&amp;C95&amp;G95</f>
        <v/>
      </c>
      <c r="AT93" s="141" t="str">
        <f>$B$4&amp;C95&amp;H95</f>
        <v/>
      </c>
    </row>
    <row r="94" spans="1:46" ht="27" customHeight="1" thickBot="1" x14ac:dyDescent="0.2">
      <c r="B94" s="241"/>
      <c r="C94" s="246"/>
      <c r="D94" s="247"/>
      <c r="E94" s="143"/>
      <c r="F94" s="188"/>
      <c r="G94" s="161"/>
      <c r="H94" s="16"/>
      <c r="I94" s="144"/>
      <c r="K94" s="148"/>
      <c r="L94" s="147"/>
      <c r="M94" s="147"/>
      <c r="N94" s="147"/>
      <c r="O94" s="146"/>
      <c r="P94" s="147"/>
      <c r="Q94" s="147"/>
      <c r="R94" s="147"/>
      <c r="S94" s="147"/>
      <c r="T94" s="147"/>
      <c r="U94" s="147"/>
      <c r="V94" s="147"/>
      <c r="W94" s="147"/>
      <c r="AJ94" s="136"/>
      <c r="AK94" s="136"/>
      <c r="AL94" s="136"/>
      <c r="AM94" s="136"/>
      <c r="AN94" s="136"/>
      <c r="AO94" s="133">
        <f>IF(AN93=AO93,1,0)</f>
        <v>0</v>
      </c>
      <c r="AP94" s="133"/>
      <c r="AS94" s="128"/>
      <c r="AT94" s="142"/>
    </row>
    <row r="95" spans="1:46" ht="27" customHeight="1" x14ac:dyDescent="0.15">
      <c r="A95" s="129">
        <f>COUNTA(E95,E97,E99,E101,E103,E105,E107,E109,E111,E113)</f>
        <v>0</v>
      </c>
      <c r="B95" s="248">
        <f>IF(AP95&lt;1,41,"ﾅﾝﾊﾞｰｶｰﾄﾞが重複しています")</f>
        <v>41</v>
      </c>
      <c r="C95" s="243"/>
      <c r="D95" s="244"/>
      <c r="E95" s="145"/>
      <c r="F95" s="190"/>
      <c r="G95" s="166"/>
      <c r="H95" s="166"/>
      <c r="I95" s="167"/>
      <c r="J95" s="14" t="str">
        <f>IF(E95="","",LEN(E95)-LEN(SUBSTITUTE(SUBSTITUTE(E95," ",),"　",)))</f>
        <v/>
      </c>
      <c r="K95" s="148"/>
      <c r="L95" s="147"/>
      <c r="M95" s="146"/>
      <c r="N95" s="146"/>
      <c r="O95" s="146"/>
      <c r="P95" s="147"/>
      <c r="Q95" s="147"/>
      <c r="R95" s="147"/>
      <c r="S95" s="147"/>
      <c r="T95" s="147"/>
      <c r="U95" s="147"/>
      <c r="V95" s="147"/>
      <c r="W95" s="147"/>
      <c r="AJ95" s="132" t="str">
        <f>IF(D95="","",C95&amp;D95)</f>
        <v/>
      </c>
      <c r="AK95" s="132">
        <f>IF(AJ95="",1,AJ95)</f>
        <v>1</v>
      </c>
      <c r="AL95" s="132">
        <f>IF(ISERROR(VLOOKUP(AK95,$AJ$13:AJ94,1,FALSE)),0,VLOOKUP(AK95,$AJ$13:AJ94,1,FALSE))</f>
        <v>0</v>
      </c>
      <c r="AM95" s="132" t="str">
        <f>IF(D95="","",D95&amp;E95)</f>
        <v/>
      </c>
      <c r="AN95" s="132">
        <f>IF(AM95="",1,AM95)</f>
        <v>1</v>
      </c>
      <c r="AO95" s="133">
        <f>IF(ISERROR(VLOOKUP(AN95,$AM$13:AM94,1,FALSE)),0,VLOOKUP(AN95,$AM$13:AM94,1,FALSE))</f>
        <v>0</v>
      </c>
      <c r="AP95" s="133">
        <f>IF(AK95=AL95,1,0)-AO96</f>
        <v>0</v>
      </c>
      <c r="AS95" s="123" t="str">
        <f>$B$4&amp;C97&amp;G97</f>
        <v/>
      </c>
      <c r="AT95" s="141" t="str">
        <f>$B$4&amp;C97&amp;H97</f>
        <v/>
      </c>
    </row>
    <row r="96" spans="1:46" ht="27" customHeight="1" x14ac:dyDescent="0.15">
      <c r="A96" s="134">
        <f>COUNTA(G95:I95,G97:I97,G99:I99,G101:I101,G103:I103,G105:I105,G107:I107,G109:I109,G111:I111,G113:I113)</f>
        <v>0</v>
      </c>
      <c r="B96" s="198"/>
      <c r="C96" s="207"/>
      <c r="D96" s="208"/>
      <c r="E96" s="130"/>
      <c r="F96" s="189"/>
      <c r="G96" s="159"/>
      <c r="H96" s="15"/>
      <c r="I96" s="131"/>
      <c r="K96" s="148"/>
      <c r="L96" s="147"/>
      <c r="M96" s="146"/>
      <c r="N96" s="146"/>
      <c r="O96" s="146"/>
      <c r="P96" s="147"/>
      <c r="Q96" s="147"/>
      <c r="R96" s="147"/>
      <c r="S96" s="147"/>
      <c r="T96" s="147"/>
      <c r="U96" s="147"/>
      <c r="V96" s="147"/>
      <c r="W96" s="147"/>
      <c r="AJ96" s="136"/>
      <c r="AK96" s="136"/>
      <c r="AL96" s="136"/>
      <c r="AM96" s="136"/>
      <c r="AN96" s="136"/>
      <c r="AO96" s="133">
        <f>IF(AN95=AO95,1,0)</f>
        <v>0</v>
      </c>
      <c r="AP96" s="133"/>
      <c r="AS96" s="128"/>
      <c r="AT96" s="142"/>
    </row>
    <row r="97" spans="2:46" ht="27" customHeight="1" x14ac:dyDescent="0.15">
      <c r="B97" s="197">
        <f>IF(AP97&lt;1,42,"ﾅﾝﾊﾞｰｶｰﾄﾞが重複しています")</f>
        <v>42</v>
      </c>
      <c r="C97" s="207"/>
      <c r="D97" s="208"/>
      <c r="E97" s="130"/>
      <c r="F97" s="187"/>
      <c r="G97" s="153"/>
      <c r="H97" s="153"/>
      <c r="I97" s="154"/>
      <c r="J97" s="14" t="str">
        <f>IF(E97="","",LEN(E97)-LEN(SUBSTITUTE(SUBSTITUTE(E97," ",),"　",)))</f>
        <v/>
      </c>
      <c r="K97" s="148"/>
      <c r="L97" s="146"/>
      <c r="M97" s="146"/>
      <c r="N97" s="146"/>
      <c r="O97" s="147"/>
      <c r="P97" s="146"/>
      <c r="Q97" s="146"/>
      <c r="R97" s="146"/>
      <c r="S97" s="146"/>
      <c r="T97" s="146"/>
      <c r="U97" s="146"/>
      <c r="V97" s="146"/>
      <c r="W97" s="146"/>
      <c r="AJ97" s="132" t="str">
        <f>IF(D97="","",C97&amp;D97)</f>
        <v/>
      </c>
      <c r="AK97" s="132">
        <f>IF(AJ97="",1,AJ97)</f>
        <v>1</v>
      </c>
      <c r="AL97" s="132">
        <f>IF(ISERROR(VLOOKUP(AK97,$AJ$13:AJ96,1,FALSE)),0,VLOOKUP(AK97,$AJ$13:AJ96,1,FALSE))</f>
        <v>0</v>
      </c>
      <c r="AM97" s="132" t="str">
        <f>IF(D97="","",D97&amp;E97)</f>
        <v/>
      </c>
      <c r="AN97" s="132">
        <f>IF(AM97="",1,AM97)</f>
        <v>1</v>
      </c>
      <c r="AO97" s="133">
        <f>IF(ISERROR(VLOOKUP(AN97,$AM$13:AM96,1,FALSE)),0,VLOOKUP(AN97,$AM$13:AM96,1,FALSE))</f>
        <v>0</v>
      </c>
      <c r="AP97" s="133">
        <f>IF(AK97=AL97,1,0)-AO98</f>
        <v>0</v>
      </c>
      <c r="AS97" s="123" t="str">
        <f>$B$4&amp;C99&amp;G99</f>
        <v/>
      </c>
      <c r="AT97" s="141" t="str">
        <f>$B$4&amp;C99&amp;H99</f>
        <v/>
      </c>
    </row>
    <row r="98" spans="2:46" ht="27" customHeight="1" x14ac:dyDescent="0.15">
      <c r="B98" s="198"/>
      <c r="C98" s="207"/>
      <c r="D98" s="208"/>
      <c r="E98" s="130"/>
      <c r="F98" s="189"/>
      <c r="G98" s="159"/>
      <c r="H98" s="15"/>
      <c r="I98" s="131"/>
      <c r="K98" s="148"/>
      <c r="L98" s="147"/>
      <c r="M98" s="146"/>
      <c r="N98" s="146"/>
      <c r="O98" s="146"/>
      <c r="P98" s="147"/>
      <c r="Q98" s="147"/>
      <c r="R98" s="147"/>
      <c r="S98" s="147"/>
      <c r="T98" s="147"/>
      <c r="U98" s="147"/>
      <c r="V98" s="147"/>
      <c r="W98" s="147"/>
      <c r="AJ98" s="136"/>
      <c r="AK98" s="136"/>
      <c r="AL98" s="136"/>
      <c r="AM98" s="136"/>
      <c r="AN98" s="136"/>
      <c r="AO98" s="133">
        <f>IF(AN97=AO97,1,0)</f>
        <v>0</v>
      </c>
      <c r="AP98" s="133"/>
      <c r="AS98" s="128"/>
      <c r="AT98" s="142"/>
    </row>
    <row r="99" spans="2:46" ht="27" customHeight="1" x14ac:dyDescent="0.15">
      <c r="B99" s="197">
        <f>IF(AP99&lt;1,43,"ﾅﾝﾊﾞｰｶｰﾄﾞが重複しています")</f>
        <v>43</v>
      </c>
      <c r="C99" s="207"/>
      <c r="D99" s="208"/>
      <c r="E99" s="130"/>
      <c r="F99" s="187"/>
      <c r="G99" s="153"/>
      <c r="H99" s="153"/>
      <c r="I99" s="154"/>
      <c r="J99" s="14" t="str">
        <f>IF(E99="","",LEN(E99)-LEN(SUBSTITUTE(SUBSTITUTE(E99," ",),"　",)))</f>
        <v/>
      </c>
      <c r="K99" s="148"/>
      <c r="L99" s="146"/>
      <c r="M99" s="146"/>
      <c r="N99" s="146"/>
      <c r="O99" s="146"/>
      <c r="P99" s="147"/>
      <c r="Q99" s="147"/>
      <c r="R99" s="147"/>
      <c r="S99" s="147"/>
      <c r="T99" s="147"/>
      <c r="U99" s="147"/>
      <c r="V99" s="147"/>
      <c r="W99" s="147"/>
      <c r="AJ99" s="132" t="str">
        <f>IF(D99="","",C99&amp;D99)</f>
        <v/>
      </c>
      <c r="AK99" s="132">
        <f>IF(AJ99="",1,AJ99)</f>
        <v>1</v>
      </c>
      <c r="AL99" s="132">
        <f>IF(ISERROR(VLOOKUP(AK99,$AJ$13:AJ98,1,FALSE)),0,VLOOKUP(AK99,$AJ$13:AJ98,1,FALSE))</f>
        <v>0</v>
      </c>
      <c r="AM99" s="132" t="str">
        <f>IF(D99="","",D99&amp;E99)</f>
        <v/>
      </c>
      <c r="AN99" s="132">
        <f>IF(AM99="",1,AM99)</f>
        <v>1</v>
      </c>
      <c r="AO99" s="133">
        <f>IF(ISERROR(VLOOKUP(AN99,$AM$13:AM98,1,FALSE)),0,VLOOKUP(AN99,$AM$13:AM98,1,FALSE))</f>
        <v>0</v>
      </c>
      <c r="AP99" s="133">
        <f>IF(AK99=AL99,1,0)-AO100</f>
        <v>0</v>
      </c>
      <c r="AS99" s="123" t="str">
        <f>$B$4&amp;C101&amp;G101</f>
        <v/>
      </c>
      <c r="AT99" s="141" t="str">
        <f>$B$4&amp;C101&amp;H101</f>
        <v/>
      </c>
    </row>
    <row r="100" spans="2:46" ht="27" customHeight="1" x14ac:dyDescent="0.15">
      <c r="B100" s="198"/>
      <c r="C100" s="207"/>
      <c r="D100" s="208"/>
      <c r="E100" s="130"/>
      <c r="F100" s="189"/>
      <c r="G100" s="159"/>
      <c r="H100" s="15"/>
      <c r="I100" s="131"/>
      <c r="K100" s="148"/>
      <c r="L100" s="147"/>
      <c r="M100" s="146"/>
      <c r="N100" s="146"/>
      <c r="O100" s="146"/>
      <c r="P100" s="146"/>
      <c r="Q100" s="146"/>
      <c r="R100" s="146"/>
      <c r="S100" s="146"/>
      <c r="T100" s="146"/>
      <c r="U100" s="146"/>
      <c r="V100" s="146"/>
      <c r="W100" s="146"/>
      <c r="AJ100" s="136"/>
      <c r="AK100" s="136"/>
      <c r="AL100" s="136"/>
      <c r="AM100" s="136"/>
      <c r="AN100" s="136"/>
      <c r="AO100" s="133">
        <f>IF(AN99=AO99,1,0)</f>
        <v>0</v>
      </c>
      <c r="AP100" s="133"/>
      <c r="AS100" s="128"/>
      <c r="AT100" s="142"/>
    </row>
    <row r="101" spans="2:46" ht="27" customHeight="1" x14ac:dyDescent="0.15">
      <c r="B101" s="197">
        <f>IF(AP101&lt;1,44,"ﾅﾝﾊﾞｰｶｰﾄﾞが重複しています")</f>
        <v>44</v>
      </c>
      <c r="C101" s="207"/>
      <c r="D101" s="208"/>
      <c r="E101" s="130"/>
      <c r="F101" s="187"/>
      <c r="G101" s="153"/>
      <c r="H101" s="153"/>
      <c r="I101" s="154"/>
      <c r="J101" s="14" t="str">
        <f>IF(E101="","",LEN(E101)-LEN(SUBSTITUTE(SUBSTITUTE(E101," ",),"　",)))</f>
        <v/>
      </c>
      <c r="K101" s="148"/>
      <c r="L101" s="146"/>
      <c r="M101" s="146"/>
      <c r="N101" s="146"/>
      <c r="O101" s="146"/>
      <c r="P101" s="147"/>
      <c r="Q101" s="147"/>
      <c r="R101" s="147"/>
      <c r="S101" s="147"/>
      <c r="T101" s="147"/>
      <c r="U101" s="147"/>
      <c r="V101" s="147"/>
      <c r="W101" s="147"/>
      <c r="AJ101" s="132" t="str">
        <f>IF(D101="","",C101&amp;D101)</f>
        <v/>
      </c>
      <c r="AK101" s="132">
        <f>IF(AJ101="",1,AJ101)</f>
        <v>1</v>
      </c>
      <c r="AL101" s="132">
        <f>IF(ISERROR(VLOOKUP(AK101,$AJ$13:AJ100,1,FALSE)),0,VLOOKUP(AK101,$AJ$13:AJ100,1,FALSE))</f>
        <v>0</v>
      </c>
      <c r="AM101" s="132" t="str">
        <f>IF(D101="","",D101&amp;E101)</f>
        <v/>
      </c>
      <c r="AN101" s="132">
        <f>IF(AM101="",1,AM101)</f>
        <v>1</v>
      </c>
      <c r="AO101" s="133">
        <f>IF(ISERROR(VLOOKUP(AN101,$AM$13:AM100,1,FALSE)),0,VLOOKUP(AN101,$AM$13:AM100,1,FALSE))</f>
        <v>0</v>
      </c>
      <c r="AP101" s="133">
        <f>IF(AK101=AL101,1,0)-AO102</f>
        <v>0</v>
      </c>
      <c r="AS101" s="123" t="str">
        <f>$B$4&amp;C103&amp;G103</f>
        <v/>
      </c>
      <c r="AT101" s="141" t="str">
        <f>$B$4&amp;C103&amp;H103</f>
        <v/>
      </c>
    </row>
    <row r="102" spans="2:46" ht="27" customHeight="1" x14ac:dyDescent="0.15">
      <c r="B102" s="198"/>
      <c r="C102" s="207"/>
      <c r="D102" s="208"/>
      <c r="E102" s="130"/>
      <c r="F102" s="189"/>
      <c r="G102" s="159"/>
      <c r="H102" s="15"/>
      <c r="I102" s="131"/>
      <c r="K102" s="148"/>
      <c r="L102" s="146"/>
      <c r="M102" s="146"/>
      <c r="N102" s="146"/>
      <c r="O102" s="146"/>
      <c r="P102" s="147"/>
      <c r="Q102" s="147"/>
      <c r="R102" s="147"/>
      <c r="S102" s="147"/>
      <c r="T102" s="147"/>
      <c r="U102" s="147"/>
      <c r="V102" s="147"/>
      <c r="W102" s="147"/>
      <c r="AJ102" s="136"/>
      <c r="AK102" s="136"/>
      <c r="AL102" s="136"/>
      <c r="AM102" s="136"/>
      <c r="AN102" s="136"/>
      <c r="AO102" s="133">
        <f>IF(AN101=AO101,1,0)</f>
        <v>0</v>
      </c>
      <c r="AP102" s="133"/>
      <c r="AS102" s="128"/>
      <c r="AT102" s="142"/>
    </row>
    <row r="103" spans="2:46" ht="27" customHeight="1" x14ac:dyDescent="0.15">
      <c r="B103" s="197">
        <f>IF(AP103&lt;1,45,"ﾅﾝﾊﾞｰｶｰﾄﾞが重複しています")</f>
        <v>45</v>
      </c>
      <c r="C103" s="207"/>
      <c r="D103" s="208"/>
      <c r="E103" s="130"/>
      <c r="F103" s="187"/>
      <c r="G103" s="153"/>
      <c r="H103" s="153"/>
      <c r="I103" s="154"/>
      <c r="J103" s="14" t="str">
        <f>IF(E103="","",LEN(E103)-LEN(SUBSTITUTE(SUBSTITUTE(E103," ",),"　",)))</f>
        <v/>
      </c>
      <c r="K103" s="148"/>
      <c r="L103" s="147"/>
      <c r="M103" s="146"/>
      <c r="N103" s="146"/>
      <c r="O103" s="146"/>
      <c r="P103" s="146"/>
      <c r="Q103" s="146"/>
      <c r="R103" s="146"/>
      <c r="S103" s="146"/>
      <c r="T103" s="146"/>
      <c r="U103" s="146"/>
      <c r="V103" s="146"/>
      <c r="W103" s="146"/>
      <c r="AJ103" s="132" t="str">
        <f>IF(D103="","",C103&amp;D103)</f>
        <v/>
      </c>
      <c r="AK103" s="132">
        <f>IF(AJ103="",1,AJ103)</f>
        <v>1</v>
      </c>
      <c r="AL103" s="132">
        <f>IF(ISERROR(VLOOKUP(AK103,$AJ$13:AJ102,1,FALSE)),0,VLOOKUP(AK103,$AJ$13:AJ102,1,FALSE))</f>
        <v>0</v>
      </c>
      <c r="AM103" s="132" t="str">
        <f>IF(D103="","",D103&amp;E103)</f>
        <v/>
      </c>
      <c r="AN103" s="132">
        <f>IF(AM103="",1,AM103)</f>
        <v>1</v>
      </c>
      <c r="AO103" s="133">
        <f>IF(ISERROR(VLOOKUP(AN103,$AM$13:AM102,1,FALSE)),0,VLOOKUP(AN103,$AM$13:AM102,1,FALSE))</f>
        <v>0</v>
      </c>
      <c r="AP103" s="133">
        <f>IF(AK103=AL103,1,0)-AO104</f>
        <v>0</v>
      </c>
      <c r="AS103" s="123" t="str">
        <f>$B$4&amp;C105&amp;G105</f>
        <v/>
      </c>
      <c r="AT103" s="141" t="str">
        <f>$B$4&amp;C105&amp;H105</f>
        <v/>
      </c>
    </row>
    <row r="104" spans="2:46" ht="27" customHeight="1" x14ac:dyDescent="0.15">
      <c r="B104" s="198"/>
      <c r="C104" s="207"/>
      <c r="D104" s="208"/>
      <c r="E104" s="130"/>
      <c r="F104" s="189"/>
      <c r="G104" s="159"/>
      <c r="H104" s="15"/>
      <c r="I104" s="131"/>
      <c r="K104" s="148"/>
      <c r="L104" s="147"/>
      <c r="M104" s="146"/>
      <c r="N104" s="146"/>
      <c r="O104" s="146"/>
      <c r="P104" s="146"/>
      <c r="Q104" s="146"/>
      <c r="R104" s="146"/>
      <c r="S104" s="146"/>
      <c r="T104" s="146"/>
      <c r="U104" s="146"/>
      <c r="V104" s="146"/>
      <c r="W104" s="146"/>
      <c r="AJ104" s="136"/>
      <c r="AK104" s="136"/>
      <c r="AL104" s="136"/>
      <c r="AM104" s="136"/>
      <c r="AN104" s="136"/>
      <c r="AO104" s="133">
        <f>IF(AN103=AO103,1,0)</f>
        <v>0</v>
      </c>
      <c r="AP104" s="133"/>
      <c r="AS104" s="128"/>
      <c r="AT104" s="142"/>
    </row>
    <row r="105" spans="2:46" ht="27" customHeight="1" x14ac:dyDescent="0.15">
      <c r="B105" s="197">
        <f>IF(AP105&lt;1,46,"ﾅﾝﾊﾞｰｶｰﾄﾞが重複しています")</f>
        <v>46</v>
      </c>
      <c r="C105" s="207"/>
      <c r="D105" s="208"/>
      <c r="E105" s="130"/>
      <c r="F105" s="187"/>
      <c r="G105" s="153"/>
      <c r="H105" s="153"/>
      <c r="I105" s="154"/>
      <c r="J105" s="14" t="str">
        <f>IF(E105="","",LEN(E105)-LEN(SUBSTITUTE(SUBSTITUTE(E105," ",),"　",)))</f>
        <v/>
      </c>
      <c r="K105" s="149"/>
      <c r="L105" s="147"/>
      <c r="M105" s="146"/>
      <c r="N105" s="146"/>
      <c r="O105" s="146"/>
      <c r="P105" s="147"/>
      <c r="Q105" s="147"/>
      <c r="R105" s="147"/>
      <c r="S105" s="147"/>
      <c r="T105" s="147"/>
      <c r="U105" s="147"/>
      <c r="V105" s="147"/>
      <c r="W105" s="147"/>
      <c r="AJ105" s="132" t="str">
        <f>IF(D105="","",C105&amp;D105)</f>
        <v/>
      </c>
      <c r="AK105" s="132">
        <f>IF(AJ105="",1,AJ105)</f>
        <v>1</v>
      </c>
      <c r="AL105" s="132">
        <f>IF(ISERROR(VLOOKUP(AK105,$AJ$13:AJ104,1,FALSE)),0,VLOOKUP(AK105,$AJ$13:AJ104,1,FALSE))</f>
        <v>0</v>
      </c>
      <c r="AM105" s="132" t="str">
        <f>IF(D105="","",D105&amp;E105)</f>
        <v/>
      </c>
      <c r="AN105" s="132">
        <f>IF(AM105="",1,AM105)</f>
        <v>1</v>
      </c>
      <c r="AO105" s="133">
        <f>IF(ISERROR(VLOOKUP(AN105,$AM$13:AM104,1,FALSE)),0,VLOOKUP(AN105,$AM$13:AM104,1,FALSE))</f>
        <v>0</v>
      </c>
      <c r="AP105" s="133">
        <f>IF(AK105=AL105,1,0)-AO106</f>
        <v>0</v>
      </c>
      <c r="AS105" s="123" t="str">
        <f>$B$4&amp;C107&amp;G107</f>
        <v/>
      </c>
      <c r="AT105" s="141" t="str">
        <f>$B$4&amp;C107&amp;H107</f>
        <v/>
      </c>
    </row>
    <row r="106" spans="2:46" ht="27" customHeight="1" x14ac:dyDescent="0.15">
      <c r="B106" s="198"/>
      <c r="C106" s="207"/>
      <c r="D106" s="208"/>
      <c r="E106" s="130"/>
      <c r="F106" s="189"/>
      <c r="G106" s="159"/>
      <c r="H106" s="15"/>
      <c r="I106" s="131"/>
      <c r="K106" s="148"/>
      <c r="L106" s="147"/>
      <c r="M106" s="146"/>
      <c r="N106" s="146"/>
      <c r="O106" s="146"/>
      <c r="P106" s="146"/>
      <c r="Q106" s="146"/>
      <c r="R106" s="146"/>
      <c r="S106" s="146"/>
      <c r="T106" s="146"/>
      <c r="U106" s="146"/>
      <c r="V106" s="146"/>
      <c r="W106" s="146"/>
      <c r="AJ106" s="136"/>
      <c r="AK106" s="136"/>
      <c r="AL106" s="136"/>
      <c r="AM106" s="136"/>
      <c r="AN106" s="136"/>
      <c r="AO106" s="133">
        <f>IF(AN105=AO105,1,0)</f>
        <v>0</v>
      </c>
      <c r="AP106" s="133"/>
      <c r="AS106" s="128"/>
      <c r="AT106" s="142"/>
    </row>
    <row r="107" spans="2:46" ht="27" customHeight="1" x14ac:dyDescent="0.15">
      <c r="B107" s="197">
        <f>IF(AP107&lt;1,47,"ﾅﾝﾊﾞｰｶｰﾄﾞが重複しています")</f>
        <v>47</v>
      </c>
      <c r="C107" s="207"/>
      <c r="D107" s="208"/>
      <c r="E107" s="130"/>
      <c r="F107" s="187"/>
      <c r="G107" s="153"/>
      <c r="H107" s="153"/>
      <c r="I107" s="154"/>
      <c r="J107" s="14" t="str">
        <f>IF(E107="","",LEN(E107)-LEN(SUBSTITUTE(SUBSTITUTE(E107," ",),"　",)))</f>
        <v/>
      </c>
      <c r="K107" s="148"/>
      <c r="L107" s="146"/>
      <c r="M107" s="146"/>
      <c r="N107" s="146"/>
      <c r="O107" s="146"/>
      <c r="P107" s="147"/>
      <c r="Q107" s="147"/>
      <c r="R107" s="147"/>
      <c r="S107" s="147"/>
      <c r="T107" s="147"/>
      <c r="U107" s="147"/>
      <c r="V107" s="147"/>
      <c r="W107" s="147"/>
      <c r="AJ107" s="132" t="str">
        <f>IF(D107="","",C107&amp;D107)</f>
        <v/>
      </c>
      <c r="AK107" s="132">
        <f>IF(AJ107="",1,AJ107)</f>
        <v>1</v>
      </c>
      <c r="AL107" s="132">
        <f>IF(ISERROR(VLOOKUP(AK107,$AJ$13:AJ106,1,FALSE)),0,VLOOKUP(AK107,$AJ$13:AJ106,1,FALSE))</f>
        <v>0</v>
      </c>
      <c r="AM107" s="132" t="str">
        <f>IF(D107="","",D107&amp;E107)</f>
        <v/>
      </c>
      <c r="AN107" s="132">
        <f>IF(AM107="",1,AM107)</f>
        <v>1</v>
      </c>
      <c r="AO107" s="133">
        <f>IF(ISERROR(VLOOKUP(AN107,$AM$13:AM106,1,FALSE)),0,VLOOKUP(AN107,$AM$13:AM106,1,FALSE))</f>
        <v>0</v>
      </c>
      <c r="AP107" s="133">
        <f>IF(AK107=AL107,1,0)-AO108</f>
        <v>0</v>
      </c>
      <c r="AS107" s="123" t="str">
        <f>$B$4&amp;C109&amp;G109</f>
        <v/>
      </c>
      <c r="AT107" s="141" t="str">
        <f>$B$4&amp;C109&amp;H109</f>
        <v/>
      </c>
    </row>
    <row r="108" spans="2:46" ht="27" customHeight="1" x14ac:dyDescent="0.15">
      <c r="B108" s="198"/>
      <c r="C108" s="207"/>
      <c r="D108" s="208"/>
      <c r="E108" s="130"/>
      <c r="F108" s="189"/>
      <c r="G108" s="159"/>
      <c r="H108" s="15"/>
      <c r="I108" s="131"/>
      <c r="K108" s="148"/>
      <c r="L108" s="147"/>
      <c r="M108" s="146"/>
      <c r="N108" s="146"/>
      <c r="O108" s="146"/>
      <c r="P108" s="146"/>
      <c r="Q108" s="146"/>
      <c r="R108" s="146"/>
      <c r="S108" s="146"/>
      <c r="T108" s="146"/>
      <c r="U108" s="146"/>
      <c r="V108" s="146"/>
      <c r="W108" s="146"/>
      <c r="AJ108" s="136"/>
      <c r="AK108" s="136"/>
      <c r="AL108" s="136"/>
      <c r="AM108" s="136"/>
      <c r="AN108" s="136"/>
      <c r="AO108" s="133">
        <f>IF(AN107=AO107,1,0)</f>
        <v>0</v>
      </c>
      <c r="AP108" s="133"/>
      <c r="AS108" s="128"/>
      <c r="AT108" s="142"/>
    </row>
    <row r="109" spans="2:46" ht="27" customHeight="1" x14ac:dyDescent="0.15">
      <c r="B109" s="197">
        <f>IF(AP109&lt;1,48,"ﾅﾝﾊﾞｰｶｰﾄﾞが重複しています")</f>
        <v>48</v>
      </c>
      <c r="C109" s="207"/>
      <c r="D109" s="208"/>
      <c r="E109" s="130"/>
      <c r="F109" s="187"/>
      <c r="G109" s="153"/>
      <c r="H109" s="153"/>
      <c r="I109" s="154"/>
      <c r="J109" s="14" t="str">
        <f>IF(E109="","",LEN(E109)-LEN(SUBSTITUTE(SUBSTITUTE(E109," ",),"　",)))</f>
        <v/>
      </c>
      <c r="K109" s="148"/>
      <c r="L109" s="147"/>
      <c r="M109" s="146"/>
      <c r="N109" s="146"/>
      <c r="O109" s="147"/>
      <c r="P109" s="147"/>
      <c r="Q109" s="147"/>
      <c r="R109" s="147"/>
      <c r="S109" s="147"/>
      <c r="T109" s="147"/>
      <c r="U109" s="147"/>
      <c r="V109" s="147"/>
      <c r="W109" s="147"/>
      <c r="AJ109" s="132" t="str">
        <f>IF(D109="","",C109&amp;D109)</f>
        <v/>
      </c>
      <c r="AK109" s="132">
        <f>IF(AJ109="",1,AJ109)</f>
        <v>1</v>
      </c>
      <c r="AL109" s="132">
        <f>IF(ISERROR(VLOOKUP(AK109,$AJ$13:AJ108,1,FALSE)),0,VLOOKUP(AK109,$AJ$13:AJ108,1,FALSE))</f>
        <v>0</v>
      </c>
      <c r="AM109" s="132" t="str">
        <f>IF(D109="","",D109&amp;E109)</f>
        <v/>
      </c>
      <c r="AN109" s="132">
        <f>IF(AM109="",1,AM109)</f>
        <v>1</v>
      </c>
      <c r="AO109" s="133">
        <f>IF(ISERROR(VLOOKUP(AN109,$AM$13:AM108,1,FALSE)),0,VLOOKUP(AN109,$AM$13:AM108,1,FALSE))</f>
        <v>0</v>
      </c>
      <c r="AP109" s="133">
        <f>IF(AK109=AL109,1,0)-AO110</f>
        <v>0</v>
      </c>
      <c r="AS109" s="123" t="str">
        <f>$B$4&amp;C111&amp;G111</f>
        <v/>
      </c>
      <c r="AT109" s="141" t="str">
        <f>$B$4&amp;C111&amp;H111</f>
        <v/>
      </c>
    </row>
    <row r="110" spans="2:46" ht="27" customHeight="1" x14ac:dyDescent="0.15">
      <c r="B110" s="198"/>
      <c r="C110" s="207"/>
      <c r="D110" s="208"/>
      <c r="E110" s="130"/>
      <c r="F110" s="189"/>
      <c r="G110" s="159"/>
      <c r="H110" s="15"/>
      <c r="I110" s="131"/>
      <c r="K110" s="148"/>
      <c r="L110" s="147"/>
      <c r="M110" s="146"/>
      <c r="N110" s="146"/>
      <c r="O110" s="146"/>
      <c r="P110" s="147"/>
      <c r="Q110" s="147"/>
      <c r="R110" s="147"/>
      <c r="S110" s="147"/>
      <c r="T110" s="147"/>
      <c r="U110" s="147"/>
      <c r="V110" s="147"/>
      <c r="W110" s="147"/>
      <c r="AJ110" s="136"/>
      <c r="AK110" s="136"/>
      <c r="AL110" s="136"/>
      <c r="AM110" s="136"/>
      <c r="AN110" s="136"/>
      <c r="AO110" s="133">
        <f>IF(AN109=AO109,1,0)</f>
        <v>0</v>
      </c>
      <c r="AP110" s="133"/>
      <c r="AS110" s="128"/>
      <c r="AT110" s="142"/>
    </row>
    <row r="111" spans="2:46" ht="27" customHeight="1" x14ac:dyDescent="0.15">
      <c r="B111" s="197">
        <f>IF(AP111&lt;1,49,"ﾅﾝﾊﾞｰｶｰﾄﾞが重複しています")</f>
        <v>49</v>
      </c>
      <c r="C111" s="207"/>
      <c r="D111" s="208"/>
      <c r="E111" s="130"/>
      <c r="F111" s="187"/>
      <c r="G111" s="153"/>
      <c r="H111" s="153"/>
      <c r="I111" s="154"/>
      <c r="J111" s="14" t="str">
        <f>IF(E111="","",LEN(E111)-LEN(SUBSTITUTE(SUBSTITUTE(E111," ",),"　",)))</f>
        <v/>
      </c>
      <c r="K111" s="148"/>
      <c r="L111" s="147"/>
      <c r="M111" s="146"/>
      <c r="N111" s="146"/>
      <c r="O111" s="146"/>
      <c r="P111" s="147"/>
      <c r="Q111" s="147"/>
      <c r="R111" s="147"/>
      <c r="S111" s="147"/>
      <c r="T111" s="147"/>
      <c r="U111" s="147"/>
      <c r="V111" s="147"/>
      <c r="W111" s="147"/>
      <c r="AJ111" s="132" t="str">
        <f>IF(D111="","",C111&amp;D111)</f>
        <v/>
      </c>
      <c r="AK111" s="132">
        <f>IF(AJ111="",1,AJ111)</f>
        <v>1</v>
      </c>
      <c r="AL111" s="132">
        <f>IF(ISERROR(VLOOKUP(AK111,$AJ$13:AJ110,1,FALSE)),0,VLOOKUP(AK111,$AJ$13:AJ110,1,FALSE))</f>
        <v>0</v>
      </c>
      <c r="AM111" s="132" t="str">
        <f>IF(D111="","",D111&amp;E111)</f>
        <v/>
      </c>
      <c r="AN111" s="132">
        <f>IF(AM111="",1,AM111)</f>
        <v>1</v>
      </c>
      <c r="AO111" s="133">
        <f>IF(ISERROR(VLOOKUP(AN111,$AM$13:AM110,1,FALSE)),0,VLOOKUP(AN111,$AM$13:AM110,1,FALSE))</f>
        <v>0</v>
      </c>
      <c r="AP111" s="133">
        <f>IF(AK111=AL111,1,0)-AO112</f>
        <v>0</v>
      </c>
      <c r="AS111" s="123" t="str">
        <f>$B$4&amp;C113&amp;G113</f>
        <v/>
      </c>
      <c r="AT111" s="141" t="str">
        <f>$B$4&amp;C113&amp;H113</f>
        <v/>
      </c>
    </row>
    <row r="112" spans="2:46" ht="27" customHeight="1" x14ac:dyDescent="0.15">
      <c r="B112" s="198"/>
      <c r="C112" s="207"/>
      <c r="D112" s="208"/>
      <c r="E112" s="130"/>
      <c r="F112" s="189"/>
      <c r="G112" s="159"/>
      <c r="H112" s="15"/>
      <c r="I112" s="131"/>
      <c r="K112" s="148"/>
      <c r="L112" s="147"/>
      <c r="M112" s="146"/>
      <c r="N112" s="146"/>
      <c r="O112" s="146"/>
      <c r="P112" s="147"/>
      <c r="Q112" s="147"/>
      <c r="R112" s="147"/>
      <c r="S112" s="147"/>
      <c r="T112" s="147"/>
      <c r="U112" s="147"/>
      <c r="V112" s="147"/>
      <c r="W112" s="147"/>
      <c r="AJ112" s="136"/>
      <c r="AK112" s="136"/>
      <c r="AL112" s="136"/>
      <c r="AM112" s="136"/>
      <c r="AN112" s="136"/>
      <c r="AO112" s="133">
        <f>IF(AN111=AO111,1,0)</f>
        <v>0</v>
      </c>
      <c r="AP112" s="133"/>
      <c r="AS112" s="128"/>
      <c r="AT112" s="142"/>
    </row>
    <row r="113" spans="2:46" ht="27" customHeight="1" thickBot="1" x14ac:dyDescent="0.2">
      <c r="B113" s="245">
        <f>IF(AP113&lt;1,50,"ﾅﾝﾊﾞｰｶｰﾄﾞが重複しています")</f>
        <v>50</v>
      </c>
      <c r="C113" s="207"/>
      <c r="D113" s="208"/>
      <c r="E113" s="130"/>
      <c r="F113" s="187"/>
      <c r="G113" s="153"/>
      <c r="H113" s="153"/>
      <c r="I113" s="154"/>
      <c r="J113" s="14" t="str">
        <f>IF(E113="","",LEN(E113)-LEN(SUBSTITUTE(SUBSTITUTE(E113," ",),"　",)))</f>
        <v/>
      </c>
      <c r="K113" s="148"/>
      <c r="L113" s="147"/>
      <c r="M113" s="147"/>
      <c r="N113" s="147"/>
      <c r="O113" s="146"/>
      <c r="P113" s="147"/>
      <c r="Q113" s="147"/>
      <c r="R113" s="147"/>
      <c r="S113" s="147"/>
      <c r="T113" s="147"/>
      <c r="U113" s="147"/>
      <c r="V113" s="147"/>
      <c r="W113" s="147"/>
      <c r="AJ113" s="132" t="str">
        <f>IF(D113="","",C113&amp;D113)</f>
        <v/>
      </c>
      <c r="AK113" s="132">
        <f>IF(AJ113="",1,AJ113)</f>
        <v>1</v>
      </c>
      <c r="AL113" s="132">
        <f>IF(ISERROR(VLOOKUP(AK113,$AJ$13:AJ112,1,FALSE)),0,VLOOKUP(AK113,$AJ$13:AJ112,1,FALSE))</f>
        <v>0</v>
      </c>
      <c r="AM113" s="132" t="str">
        <f>IF(D113="","",D113&amp;E113)</f>
        <v/>
      </c>
      <c r="AN113" s="132">
        <f>IF(AM113="",1,AM113)</f>
        <v>1</v>
      </c>
      <c r="AO113" s="133">
        <f>IF(ISERROR(VLOOKUP(AN113,$AM$13:AM112,1,FALSE)),0,VLOOKUP(AN113,$AM$13:AM112,1,FALSE))</f>
        <v>0</v>
      </c>
      <c r="AP113" s="133">
        <f>IF(AK113=AL113,1,0)-AO114</f>
        <v>0</v>
      </c>
      <c r="AS113" s="123" t="str">
        <f>$B$4&amp;C115&amp;G115</f>
        <v/>
      </c>
      <c r="AT113" s="141" t="str">
        <f>$B$4&amp;C115&amp;H115</f>
        <v/>
      </c>
    </row>
    <row r="114" spans="2:46" ht="27" customHeight="1" thickBot="1" x14ac:dyDescent="0.2">
      <c r="B114" s="241"/>
      <c r="C114" s="246"/>
      <c r="D114" s="247"/>
      <c r="E114" s="143"/>
      <c r="F114" s="188"/>
      <c r="G114" s="161"/>
      <c r="H114" s="16"/>
      <c r="I114" s="144"/>
      <c r="K114" s="148"/>
      <c r="L114" s="147"/>
      <c r="M114" s="147"/>
      <c r="N114" s="147"/>
      <c r="O114" s="146"/>
      <c r="P114" s="147"/>
      <c r="Q114" s="147"/>
      <c r="R114" s="147"/>
      <c r="S114" s="147"/>
      <c r="T114" s="147"/>
      <c r="U114" s="147"/>
      <c r="V114" s="147"/>
      <c r="W114" s="147"/>
      <c r="AJ114" s="136"/>
      <c r="AK114" s="136"/>
      <c r="AL114" s="136"/>
      <c r="AM114" s="136"/>
      <c r="AN114" s="136"/>
      <c r="AO114" s="133">
        <f>IF(AN113=AO113,1,0)</f>
        <v>0</v>
      </c>
      <c r="AP114" s="133"/>
      <c r="AS114" s="128"/>
      <c r="AT114" s="142"/>
    </row>
    <row r="115" spans="2:46" ht="20.25" customHeight="1" x14ac:dyDescent="0.15">
      <c r="K115" s="17"/>
      <c r="L115" s="76"/>
      <c r="M115" s="76"/>
      <c r="N115" s="76"/>
      <c r="O115" s="76"/>
      <c r="P115" s="76"/>
      <c r="Q115" s="76"/>
      <c r="R115" s="76"/>
      <c r="S115" s="76"/>
      <c r="T115" s="76"/>
      <c r="U115" s="76"/>
      <c r="V115" s="76"/>
      <c r="W115" s="76"/>
      <c r="AJ115" s="19"/>
      <c r="AK115" s="19"/>
      <c r="AL115" s="19"/>
      <c r="AM115" s="19"/>
      <c r="AN115" s="19"/>
      <c r="AO115" s="19"/>
      <c r="AP115" s="19"/>
    </row>
    <row r="116" spans="2:46" ht="20.25" customHeight="1" x14ac:dyDescent="0.15">
      <c r="AJ116" s="19"/>
      <c r="AK116" s="19"/>
      <c r="AL116" s="19"/>
      <c r="AM116" s="19"/>
      <c r="AN116" s="19"/>
      <c r="AO116" s="19"/>
      <c r="AP116" s="19"/>
    </row>
    <row r="117" spans="2:46" ht="20.25" customHeight="1" x14ac:dyDescent="0.15">
      <c r="AJ117" s="19"/>
      <c r="AK117" s="19"/>
      <c r="AL117" s="19"/>
      <c r="AM117" s="19"/>
      <c r="AN117" s="19"/>
      <c r="AO117" s="19"/>
      <c r="AP117" s="19"/>
    </row>
    <row r="118" spans="2:46" x14ac:dyDescent="0.15">
      <c r="AJ118" s="19"/>
      <c r="AK118" s="19"/>
      <c r="AL118" s="19"/>
      <c r="AM118" s="19"/>
      <c r="AN118" s="19"/>
      <c r="AO118" s="19"/>
      <c r="AP118" s="19"/>
    </row>
    <row r="119" spans="2:46" x14ac:dyDescent="0.15">
      <c r="AJ119" s="19"/>
      <c r="AK119" s="19"/>
      <c r="AL119" s="19"/>
      <c r="AM119" s="19"/>
      <c r="AN119" s="19"/>
      <c r="AO119" s="19"/>
      <c r="AP119" s="19"/>
    </row>
    <row r="120" spans="2:46" x14ac:dyDescent="0.15">
      <c r="AJ120" s="19"/>
      <c r="AK120" s="19"/>
      <c r="AL120" s="19"/>
      <c r="AM120" s="19"/>
      <c r="AN120" s="19"/>
      <c r="AO120" s="19"/>
      <c r="AP120" s="19"/>
    </row>
    <row r="121" spans="2:46" x14ac:dyDescent="0.15">
      <c r="AJ121" s="19"/>
      <c r="AK121" s="19"/>
      <c r="AL121" s="19"/>
      <c r="AM121" s="19"/>
      <c r="AN121" s="19"/>
      <c r="AO121" s="19"/>
      <c r="AP121" s="19"/>
    </row>
    <row r="122" spans="2:46" x14ac:dyDescent="0.15">
      <c r="AJ122" s="19"/>
      <c r="AK122" s="19"/>
      <c r="AL122" s="19"/>
      <c r="AM122" s="19"/>
      <c r="AN122" s="19"/>
      <c r="AO122" s="19"/>
      <c r="AP122" s="19"/>
    </row>
    <row r="123" spans="2:46" x14ac:dyDescent="0.15">
      <c r="AJ123" s="19"/>
      <c r="AK123" s="19"/>
      <c r="AL123" s="19"/>
      <c r="AM123" s="19"/>
      <c r="AN123" s="19"/>
      <c r="AO123" s="19"/>
      <c r="AP123" s="19"/>
    </row>
    <row r="124" spans="2:46" x14ac:dyDescent="0.15">
      <c r="AJ124" s="19"/>
      <c r="AK124" s="19"/>
      <c r="AL124" s="19"/>
      <c r="AM124" s="19"/>
      <c r="AN124" s="19"/>
      <c r="AO124" s="19"/>
      <c r="AP124" s="19"/>
    </row>
    <row r="125" spans="2:46" x14ac:dyDescent="0.15">
      <c r="AJ125" s="19"/>
      <c r="AK125" s="19"/>
      <c r="AL125" s="19"/>
      <c r="AM125" s="19"/>
      <c r="AN125" s="19"/>
      <c r="AO125" s="19"/>
      <c r="AP125" s="19"/>
    </row>
    <row r="126" spans="2:46" x14ac:dyDescent="0.15">
      <c r="AJ126" s="19"/>
      <c r="AK126" s="19"/>
      <c r="AL126" s="19"/>
      <c r="AM126" s="19"/>
      <c r="AN126" s="19"/>
      <c r="AO126" s="19"/>
      <c r="AP126" s="19"/>
    </row>
    <row r="127" spans="2:46" x14ac:dyDescent="0.15">
      <c r="AJ127" s="19"/>
      <c r="AK127" s="19"/>
      <c r="AL127" s="19"/>
      <c r="AM127" s="19"/>
      <c r="AN127" s="19"/>
      <c r="AO127" s="19"/>
      <c r="AP127" s="19"/>
    </row>
    <row r="128" spans="2:46" x14ac:dyDescent="0.15">
      <c r="AJ128" s="19"/>
      <c r="AK128" s="19"/>
      <c r="AL128" s="19"/>
      <c r="AM128" s="19"/>
      <c r="AN128" s="19"/>
      <c r="AO128" s="19"/>
      <c r="AP128" s="19"/>
    </row>
    <row r="129" spans="36:42" x14ac:dyDescent="0.15">
      <c r="AJ129" s="19"/>
      <c r="AK129" s="19"/>
      <c r="AL129" s="19"/>
      <c r="AM129" s="19"/>
      <c r="AN129" s="19"/>
      <c r="AO129" s="19"/>
      <c r="AP129" s="19"/>
    </row>
    <row r="130" spans="36:42" x14ac:dyDescent="0.15">
      <c r="AJ130" s="19"/>
      <c r="AK130" s="19"/>
      <c r="AL130" s="19"/>
      <c r="AM130" s="19"/>
      <c r="AN130" s="19"/>
      <c r="AO130" s="19"/>
      <c r="AP130" s="19"/>
    </row>
    <row r="131" spans="36:42" x14ac:dyDescent="0.15">
      <c r="AJ131" s="19"/>
      <c r="AK131" s="19"/>
      <c r="AL131" s="19"/>
      <c r="AM131" s="19"/>
      <c r="AN131" s="19"/>
      <c r="AO131" s="19"/>
      <c r="AP131" s="19"/>
    </row>
    <row r="132" spans="36:42" x14ac:dyDescent="0.15">
      <c r="AJ132" s="19"/>
      <c r="AK132" s="19"/>
      <c r="AL132" s="19"/>
      <c r="AM132" s="19"/>
      <c r="AN132" s="19"/>
      <c r="AO132" s="19"/>
      <c r="AP132" s="19"/>
    </row>
    <row r="133" spans="36:42" x14ac:dyDescent="0.15">
      <c r="AJ133" s="19"/>
      <c r="AK133" s="19"/>
      <c r="AL133" s="19"/>
      <c r="AM133" s="19"/>
      <c r="AN133" s="19"/>
      <c r="AO133" s="19"/>
      <c r="AP133" s="19"/>
    </row>
    <row r="134" spans="36:42" x14ac:dyDescent="0.15">
      <c r="AJ134" s="19"/>
      <c r="AK134" s="19"/>
      <c r="AL134" s="19"/>
      <c r="AM134" s="19"/>
      <c r="AN134" s="19"/>
      <c r="AO134" s="19"/>
      <c r="AP134" s="19"/>
    </row>
    <row r="135" spans="36:42" x14ac:dyDescent="0.15">
      <c r="AJ135" s="19"/>
      <c r="AK135" s="19"/>
      <c r="AL135" s="19"/>
      <c r="AM135" s="19"/>
      <c r="AN135" s="19"/>
      <c r="AO135" s="19"/>
      <c r="AP135" s="19"/>
    </row>
    <row r="136" spans="36:42" x14ac:dyDescent="0.15">
      <c r="AJ136" s="19"/>
      <c r="AK136" s="19"/>
      <c r="AL136" s="19"/>
      <c r="AM136" s="19"/>
      <c r="AN136" s="19"/>
      <c r="AO136" s="19"/>
      <c r="AP136" s="19"/>
    </row>
    <row r="137" spans="36:42" x14ac:dyDescent="0.15">
      <c r="AJ137" s="19"/>
      <c r="AK137" s="19"/>
      <c r="AL137" s="19"/>
      <c r="AM137" s="19"/>
      <c r="AN137" s="19"/>
      <c r="AO137" s="19"/>
      <c r="AP137" s="19"/>
    </row>
    <row r="138" spans="36:42" x14ac:dyDescent="0.15">
      <c r="AJ138" s="19"/>
      <c r="AK138" s="19"/>
      <c r="AL138" s="19"/>
      <c r="AM138" s="19"/>
      <c r="AN138" s="19"/>
      <c r="AO138" s="19"/>
      <c r="AP138" s="19"/>
    </row>
    <row r="139" spans="36:42" x14ac:dyDescent="0.15">
      <c r="AJ139" s="19"/>
      <c r="AK139" s="19"/>
      <c r="AL139" s="19"/>
      <c r="AM139" s="19"/>
      <c r="AN139" s="19"/>
      <c r="AO139" s="19"/>
      <c r="AP139" s="19"/>
    </row>
    <row r="140" spans="36:42" x14ac:dyDescent="0.15">
      <c r="AJ140" s="19"/>
      <c r="AK140" s="19"/>
      <c r="AL140" s="19"/>
      <c r="AM140" s="19"/>
      <c r="AN140" s="19"/>
      <c r="AO140" s="19"/>
      <c r="AP140" s="19"/>
    </row>
    <row r="141" spans="36:42" x14ac:dyDescent="0.15">
      <c r="AJ141" s="19"/>
      <c r="AK141" s="19"/>
      <c r="AL141" s="19"/>
      <c r="AM141" s="19"/>
      <c r="AN141" s="19"/>
      <c r="AO141" s="19"/>
      <c r="AP141" s="19"/>
    </row>
    <row r="142" spans="36:42" x14ac:dyDescent="0.15">
      <c r="AJ142" s="19"/>
      <c r="AK142" s="19"/>
      <c r="AL142" s="19"/>
      <c r="AM142" s="19"/>
      <c r="AN142" s="19"/>
      <c r="AO142" s="19"/>
      <c r="AP142" s="19"/>
    </row>
    <row r="143" spans="36:42" x14ac:dyDescent="0.15">
      <c r="AJ143" s="19"/>
      <c r="AK143" s="19"/>
      <c r="AL143" s="19"/>
      <c r="AM143" s="19"/>
      <c r="AN143" s="19"/>
      <c r="AO143" s="19"/>
      <c r="AP143" s="19"/>
    </row>
    <row r="144" spans="36:42" x14ac:dyDescent="0.15">
      <c r="AJ144" s="19"/>
      <c r="AK144" s="19"/>
      <c r="AL144" s="19"/>
      <c r="AM144" s="19"/>
      <c r="AN144" s="19"/>
      <c r="AO144" s="19"/>
      <c r="AP144" s="19"/>
    </row>
    <row r="145" spans="36:42" x14ac:dyDescent="0.15">
      <c r="AJ145" s="19"/>
      <c r="AK145" s="19"/>
      <c r="AL145" s="19"/>
      <c r="AM145" s="19"/>
      <c r="AN145" s="19"/>
      <c r="AO145" s="19"/>
      <c r="AP145" s="19"/>
    </row>
    <row r="146" spans="36:42" x14ac:dyDescent="0.15">
      <c r="AJ146" s="19"/>
      <c r="AK146" s="19"/>
      <c r="AL146" s="19"/>
      <c r="AM146" s="19"/>
      <c r="AN146" s="19"/>
      <c r="AO146" s="19"/>
      <c r="AP146" s="19"/>
    </row>
    <row r="147" spans="36:42" x14ac:dyDescent="0.15">
      <c r="AJ147" s="19"/>
      <c r="AK147" s="19"/>
      <c r="AL147" s="19"/>
      <c r="AM147" s="19"/>
      <c r="AN147" s="19"/>
      <c r="AO147" s="19"/>
      <c r="AP147" s="19"/>
    </row>
    <row r="148" spans="36:42" x14ac:dyDescent="0.15">
      <c r="AJ148" s="19"/>
      <c r="AK148" s="19"/>
      <c r="AL148" s="19"/>
      <c r="AM148" s="19"/>
      <c r="AN148" s="19"/>
      <c r="AO148" s="19"/>
      <c r="AP148" s="19"/>
    </row>
    <row r="149" spans="36:42" x14ac:dyDescent="0.15">
      <c r="AJ149" s="19"/>
      <c r="AK149" s="19"/>
      <c r="AL149" s="19"/>
      <c r="AM149" s="19"/>
      <c r="AN149" s="19"/>
      <c r="AO149" s="19"/>
      <c r="AP149" s="19"/>
    </row>
    <row r="150" spans="36:42" x14ac:dyDescent="0.15">
      <c r="AJ150" s="19"/>
      <c r="AK150" s="19"/>
      <c r="AL150" s="19"/>
      <c r="AM150" s="19"/>
      <c r="AN150" s="19"/>
      <c r="AO150" s="19"/>
      <c r="AP150" s="19"/>
    </row>
    <row r="151" spans="36:42" x14ac:dyDescent="0.15">
      <c r="AJ151" s="19"/>
      <c r="AK151" s="19"/>
      <c r="AL151" s="19"/>
      <c r="AM151" s="19"/>
      <c r="AN151" s="19"/>
      <c r="AO151" s="19"/>
      <c r="AP151" s="19"/>
    </row>
    <row r="152" spans="36:42" x14ac:dyDescent="0.15">
      <c r="AJ152" s="19"/>
      <c r="AK152" s="19"/>
      <c r="AL152" s="19"/>
      <c r="AM152" s="19"/>
      <c r="AN152" s="19"/>
      <c r="AO152" s="19"/>
      <c r="AP152" s="19"/>
    </row>
    <row r="153" spans="36:42" x14ac:dyDescent="0.15">
      <c r="AJ153" s="19"/>
      <c r="AK153" s="19"/>
      <c r="AL153" s="19"/>
      <c r="AM153" s="19"/>
      <c r="AN153" s="19"/>
      <c r="AO153" s="19"/>
      <c r="AP153" s="19"/>
    </row>
    <row r="154" spans="36:42" x14ac:dyDescent="0.15">
      <c r="AJ154" s="19"/>
      <c r="AK154" s="19"/>
      <c r="AL154" s="19"/>
      <c r="AM154" s="19"/>
      <c r="AN154" s="19"/>
      <c r="AO154" s="19"/>
      <c r="AP154" s="19"/>
    </row>
    <row r="155" spans="36:42" x14ac:dyDescent="0.15">
      <c r="AJ155" s="19"/>
      <c r="AK155" s="19"/>
      <c r="AL155" s="19"/>
      <c r="AM155" s="19"/>
      <c r="AN155" s="19"/>
      <c r="AO155" s="19"/>
      <c r="AP155" s="19"/>
    </row>
    <row r="156" spans="36:42" x14ac:dyDescent="0.15">
      <c r="AJ156" s="19"/>
      <c r="AK156" s="19"/>
      <c r="AL156" s="19"/>
      <c r="AM156" s="19"/>
      <c r="AN156" s="19"/>
      <c r="AO156" s="19"/>
      <c r="AP156" s="19"/>
    </row>
  </sheetData>
  <sheetProtection password="CA50" sheet="1" selectLockedCells="1"/>
  <mergeCells count="22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01:B102"/>
    <mergeCell ref="C101:C102"/>
    <mergeCell ref="D101:D102"/>
    <mergeCell ref="C99:C100"/>
    <mergeCell ref="D99:D100"/>
    <mergeCell ref="B95:B96"/>
    <mergeCell ref="C95:C96"/>
    <mergeCell ref="D95:D96"/>
    <mergeCell ref="B97:B98"/>
    <mergeCell ref="C97:C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C27:C28"/>
    <mergeCell ref="D27:D28"/>
    <mergeCell ref="B21:B22"/>
    <mergeCell ref="C21:C22"/>
    <mergeCell ref="D21:D22"/>
    <mergeCell ref="B23:B24"/>
    <mergeCell ref="C23:C24"/>
    <mergeCell ref="D23:D24"/>
    <mergeCell ref="B29:B30"/>
    <mergeCell ref="C29:C30"/>
    <mergeCell ref="D29:D30"/>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35:F36"/>
    <mergeCell ref="F37:F38"/>
    <mergeCell ref="F39:F40"/>
    <mergeCell ref="F41:F42"/>
    <mergeCell ref="F43:F44"/>
    <mergeCell ref="F45:F46"/>
    <mergeCell ref="F47:F48"/>
    <mergeCell ref="F49:F50"/>
    <mergeCell ref="F51:F52"/>
    <mergeCell ref="F97:F98"/>
    <mergeCell ref="F53:F54"/>
    <mergeCell ref="F55:F56"/>
    <mergeCell ref="F57:F58"/>
    <mergeCell ref="F59:F60"/>
    <mergeCell ref="F61:F62"/>
    <mergeCell ref="F63:F64"/>
    <mergeCell ref="F65:F66"/>
    <mergeCell ref="F67:F68"/>
    <mergeCell ref="F69:F70"/>
    <mergeCell ref="D7:E7"/>
    <mergeCell ref="B7:C7"/>
    <mergeCell ref="K3:S6"/>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s>
  <phoneticPr fontId="2"/>
  <conditionalFormatting sqref="G12:I12">
    <cfRule type="containsText" dxfId="719" priority="408" operator="containsText" text="未">
      <formula>NOT(ISERROR(SEARCH("未",G12)))</formula>
    </cfRule>
    <cfRule type="containsText" dxfId="718" priority="409" operator="containsText" text="未">
      <formula>NOT(ISERROR(SEARCH("未",G12)))</formula>
    </cfRule>
    <cfRule type="containsText" dxfId="717" priority="410" operator="containsText" text="未">
      <formula>NOT(ISERROR(SEARCH("未",G12)))</formula>
    </cfRule>
  </conditionalFormatting>
  <conditionalFormatting sqref="G12:I12">
    <cfRule type="containsText" dxfId="716" priority="406" operator="containsText" text="未">
      <formula>NOT(ISERROR(SEARCH("未",G12)))</formula>
    </cfRule>
    <cfRule type="containsText" dxfId="715" priority="407" operator="containsText" text="未">
      <formula>NOT(ISERROR(SEARCH("未",G12)))</formula>
    </cfRule>
  </conditionalFormatting>
  <conditionalFormatting sqref="G12:I12">
    <cfRule type="containsText" dxfId="714" priority="404" operator="containsText" text="未入力">
      <formula>NOT(ISERROR(SEARCH("未入力",G12)))</formula>
    </cfRule>
    <cfRule type="containsText" dxfId="713" priority="405" operator="containsText" text="未入力">
      <formula>NOT(ISERROR(SEARCH("未入力",G12)))</formula>
    </cfRule>
  </conditionalFormatting>
  <conditionalFormatting sqref="C15:C16">
    <cfRule type="expression" dxfId="712" priority="401" stopIfTrue="1">
      <formula>NOT(ISERROR(SEARCH("女",$C15)))</formula>
    </cfRule>
    <cfRule type="expression" dxfId="711" priority="402" stopIfTrue="1">
      <formula>NOT(ISERROR(SEARCH("男",$C15)))</formula>
    </cfRule>
  </conditionalFormatting>
  <conditionalFormatting sqref="D15:F15 D16 F16">
    <cfRule type="expression" dxfId="710" priority="397" stopIfTrue="1">
      <formula>NOT(ISERROR(SEARCH("男",$C15)))</formula>
    </cfRule>
    <cfRule type="expression" dxfId="709" priority="398" stopIfTrue="1">
      <formula>NOT(ISERROR(SEARCH("女",$C15)))</formula>
    </cfRule>
  </conditionalFormatting>
  <conditionalFormatting sqref="E16">
    <cfRule type="expression" dxfId="708" priority="394" stopIfTrue="1">
      <formula>AND(E16="",G15&gt;0)</formula>
    </cfRule>
    <cfRule type="expression" dxfId="707" priority="395" stopIfTrue="1">
      <formula>NOT(ISERROR(SEARCH("女",$C15)))</formula>
    </cfRule>
    <cfRule type="expression" dxfId="706" priority="396" stopIfTrue="1">
      <formula>NOT(ISERROR(SEARCH("男",$C15)))</formula>
    </cfRule>
  </conditionalFormatting>
  <conditionalFormatting sqref="D17:F17 D18 F18">
    <cfRule type="expression" dxfId="705" priority="389" stopIfTrue="1">
      <formula>NOT(ISERROR(SEARCH("男",$C17)))</formula>
    </cfRule>
    <cfRule type="expression" dxfId="704" priority="390" stopIfTrue="1">
      <formula>NOT(ISERROR(SEARCH("女",$C17)))</formula>
    </cfRule>
  </conditionalFormatting>
  <conditionalFormatting sqref="D19:F19 D21:F21 D23:F23 D25:F25 D27:F27 D29:F29 D31:F31 D33:F33 D35:F35 D37:F37 D39:F39 D41:F41 D43:F43 D45:F45 D47:F47 D49:F49 D51:F51 D53:F53 D55:F55 D57:F57 D59:F59 D61:F61 D63:F63 D65:F65 D67:F67 D69:F69 D71:F71 D73:F73 D75:F75 D77:F77 D79:F79 D81:F81 D83:F83 D85:F85 D87:F87 D89:F89 D91:F91 D93:F93 D95:F95 D97:F97 D99:F99 D101:F101 D103:F103 D105:F105 D107:F107 D109:F109 D111:F111 D113:F113 D20 D22 D24 D26 D28 D30 D32 D34 D36 D38 D40 D42 D44 D46 D48 D50 D52 D54 D56 D58 D60 D62 D64 D66 D68 D70 D72 D74 D76 D78 D80 D82 D84 D86 D88 D90 D92 D94 D96 D98 D100 D102 D104 D106 D108 D110 D112 D114 F20 F22 F24 F26 F28 F30 F32 F34 F36 F38 F40 F42 F44 F46 F48 F50 F52 F54 F56 F58 F60 F62 F64 F66 F68 F70 F72 F74 F76 F78 F80 F82 F84 F86 F88 F90 F92 F94 F96 F98 F100 F102 F104 F106 F108 F110 F112 F114">
    <cfRule type="expression" dxfId="703" priority="379" stopIfTrue="1">
      <formula>NOT(ISERROR(SEARCH("男",$C19)))</formula>
    </cfRule>
    <cfRule type="expression" dxfId="702" priority="380" stopIfTrue="1">
      <formula>NOT(ISERROR(SEARCH("女",$C19)))</formula>
    </cfRule>
  </conditionalFormatting>
  <conditionalFormatting sqref="E20 E22 E24 E26 E28 E30 E32 E34 E36 E38 E40 E42 E44 E46 E48 E50 E52 E54 E56 E58 E60 E62 E64 E66 E68 E70 E72 E74 E76 E78 E80 E82 E84 E86 E88 E90 E92 E94 E96 E98 E100 E102 E104 E106 E108 E110 E112 E114">
    <cfRule type="expression" dxfId="701" priority="376" stopIfTrue="1">
      <formula>AND(E20="",G19&gt;0)</formula>
    </cfRule>
    <cfRule type="expression" dxfId="700" priority="377" stopIfTrue="1">
      <formula>NOT(ISERROR(SEARCH("女",$C19)))</formula>
    </cfRule>
    <cfRule type="expression" dxfId="699" priority="378" stopIfTrue="1">
      <formula>NOT(ISERROR(SEARCH("男",$C19)))</formula>
    </cfRule>
  </conditionalFormatting>
  <conditionalFormatting sqref="C33:C36 C41:C114">
    <cfRule type="expression" dxfId="698" priority="371" stopIfTrue="1">
      <formula>NOT(ISERROR(SEARCH("女",$C33)))</formula>
    </cfRule>
    <cfRule type="expression" dxfId="697" priority="372" stopIfTrue="1">
      <formula>NOT(ISERROR(SEARCH("男",$C33)))</formula>
    </cfRule>
  </conditionalFormatting>
  <conditionalFormatting sqref="M11:O11">
    <cfRule type="expression" dxfId="696" priority="368" stopIfTrue="1">
      <formula>$G$7="参加制限を超えている種目があります"</formula>
    </cfRule>
  </conditionalFormatting>
  <conditionalFormatting sqref="H4:I4">
    <cfRule type="expression" dxfId="695" priority="307" stopIfTrue="1">
      <formula>AND(D4&gt;0,D5&gt;0,H4="")</formula>
    </cfRule>
  </conditionalFormatting>
  <conditionalFormatting sqref="E18">
    <cfRule type="expression" dxfId="694" priority="303" stopIfTrue="1">
      <formula>AND(E18="",G17&gt;0)</formula>
    </cfRule>
    <cfRule type="expression" dxfId="693" priority="304" stopIfTrue="1">
      <formula>NOT(ISERROR(SEARCH("女",$C17)))</formula>
    </cfRule>
    <cfRule type="expression" dxfId="692" priority="305" stopIfTrue="1">
      <formula>NOT(ISERROR(SEARCH("男",$C17)))</formula>
    </cfRule>
  </conditionalFormatting>
  <conditionalFormatting sqref="C17:C32">
    <cfRule type="expression" dxfId="691" priority="300" stopIfTrue="1">
      <formula>NOT(ISERROR(SEARCH("女",$C17)))</formula>
    </cfRule>
    <cfRule type="expression" dxfId="690" priority="301" stopIfTrue="1">
      <formula>NOT(ISERROR(SEARCH("男",$C17)))</formula>
    </cfRule>
  </conditionalFormatting>
  <conditionalFormatting sqref="B4:C4">
    <cfRule type="expression" dxfId="689" priority="299" stopIfTrue="1">
      <formula>AND($F$4&gt;1,$B$4="")</formula>
    </cfRule>
  </conditionalFormatting>
  <conditionalFormatting sqref="G15">
    <cfRule type="expression" dxfId="688" priority="273" stopIfTrue="1">
      <formula>NOT(ISERROR(SEARCH("男",$C15)))</formula>
    </cfRule>
    <cfRule type="expression" dxfId="687" priority="274" stopIfTrue="1">
      <formula>NOT(ISERROR(SEARCH("女",$C15)))</formula>
    </cfRule>
  </conditionalFormatting>
  <conditionalFormatting sqref="G16">
    <cfRule type="expression" dxfId="686" priority="270" stopIfTrue="1">
      <formula>AND(G16="",I15&gt;0)</formula>
    </cfRule>
    <cfRule type="expression" dxfId="685" priority="271" stopIfTrue="1">
      <formula>NOT(ISERROR(SEARCH("女",$C15)))</formula>
    </cfRule>
    <cfRule type="expression" dxfId="684" priority="272" stopIfTrue="1">
      <formula>NOT(ISERROR(SEARCH("男",$C15)))</formula>
    </cfRule>
  </conditionalFormatting>
  <conditionalFormatting sqref="S13">
    <cfRule type="expression" dxfId="683" priority="228" stopIfTrue="1">
      <formula>S13&gt;#REF!-0</formula>
    </cfRule>
  </conditionalFormatting>
  <conditionalFormatting sqref="G17 G19 G21 G23 G25 G27 G29 G31 G33 G35 G37 G39 G41 G55 G75 G77 G79 G81 G83 G85 G87 G89 G91 G93 G95 G97 G99 G101 G103 G105 G107 G109 G111 G113">
    <cfRule type="expression" dxfId="682" priority="212" stopIfTrue="1">
      <formula>NOT(ISERROR(SEARCH("男",$C17)))</formula>
    </cfRule>
    <cfRule type="expression" dxfId="681" priority="213" stopIfTrue="1">
      <formula>NOT(ISERROR(SEARCH("女",$C17)))</formula>
    </cfRule>
  </conditionalFormatting>
  <conditionalFormatting sqref="G18 G20 G22 G24 G26 G28 G30 G32 G34 G36 G38 G40 G42 G48 G54 G56 G62 G68 G74 G76 G78 G80 G82 G84 G86 G88 G90 G92 G94 G96 G98 G100 G102 G104 G106 G108 G110 G112 G114">
    <cfRule type="expression" dxfId="680" priority="209" stopIfTrue="1">
      <formula>AND(G18="",I17&gt;0)</formula>
    </cfRule>
    <cfRule type="expression" dxfId="679" priority="210" stopIfTrue="1">
      <formula>NOT(ISERROR(SEARCH("女",$C17)))</formula>
    </cfRule>
    <cfRule type="expression" dxfId="678" priority="211" stopIfTrue="1">
      <formula>NOT(ISERROR(SEARCH("男",$C17)))</formula>
    </cfRule>
  </conditionalFormatting>
  <conditionalFormatting sqref="G43 G45 G47">
    <cfRule type="expression" dxfId="677" priority="205" stopIfTrue="1">
      <formula>NOT(ISERROR(SEARCH("男",$C43)))</formula>
    </cfRule>
    <cfRule type="expression" dxfId="676" priority="206" stopIfTrue="1">
      <formula>NOT(ISERROR(SEARCH("女",$C43)))</formula>
    </cfRule>
  </conditionalFormatting>
  <conditionalFormatting sqref="G44 G46">
    <cfRule type="expression" dxfId="675" priority="202" stopIfTrue="1">
      <formula>AND(G44="",I43&gt;0)</formula>
    </cfRule>
    <cfRule type="expression" dxfId="674" priority="203" stopIfTrue="1">
      <formula>NOT(ISERROR(SEARCH("女",$C43)))</formula>
    </cfRule>
    <cfRule type="expression" dxfId="673" priority="204" stopIfTrue="1">
      <formula>NOT(ISERROR(SEARCH("男",$C43)))</formula>
    </cfRule>
  </conditionalFormatting>
  <conditionalFormatting sqref="G49 G51 G53">
    <cfRule type="expression" dxfId="672" priority="200" stopIfTrue="1">
      <formula>NOT(ISERROR(SEARCH("男",$C49)))</formula>
    </cfRule>
    <cfRule type="expression" dxfId="671" priority="201" stopIfTrue="1">
      <formula>NOT(ISERROR(SEARCH("女",$C49)))</formula>
    </cfRule>
  </conditionalFormatting>
  <conditionalFormatting sqref="G50 G52">
    <cfRule type="expression" dxfId="670" priority="197" stopIfTrue="1">
      <formula>AND(G50="",I49&gt;0)</formula>
    </cfRule>
    <cfRule type="expression" dxfId="669" priority="198" stopIfTrue="1">
      <formula>NOT(ISERROR(SEARCH("女",$C49)))</formula>
    </cfRule>
    <cfRule type="expression" dxfId="668" priority="199" stopIfTrue="1">
      <formula>NOT(ISERROR(SEARCH("男",$C49)))</formula>
    </cfRule>
  </conditionalFormatting>
  <conditionalFormatting sqref="G60">
    <cfRule type="expression" dxfId="667" priority="194" stopIfTrue="1">
      <formula>AND(G60="",I59&gt;0)</formula>
    </cfRule>
    <cfRule type="expression" dxfId="666" priority="195" stopIfTrue="1">
      <formula>NOT(ISERROR(SEARCH("女",$C59)))</formula>
    </cfRule>
    <cfRule type="expression" dxfId="665" priority="196" stopIfTrue="1">
      <formula>NOT(ISERROR(SEARCH("男",$C59)))</formula>
    </cfRule>
  </conditionalFormatting>
  <conditionalFormatting sqref="G57 G59">
    <cfRule type="expression" dxfId="664" priority="192" stopIfTrue="1">
      <formula>NOT(ISERROR(SEARCH("男",$C57)))</formula>
    </cfRule>
    <cfRule type="expression" dxfId="663" priority="193" stopIfTrue="1">
      <formula>NOT(ISERROR(SEARCH("女",$C57)))</formula>
    </cfRule>
  </conditionalFormatting>
  <conditionalFormatting sqref="G58">
    <cfRule type="expression" dxfId="662" priority="189" stopIfTrue="1">
      <formula>AND(G58="",I57&gt;0)</formula>
    </cfRule>
    <cfRule type="expression" dxfId="661" priority="190" stopIfTrue="1">
      <formula>NOT(ISERROR(SEARCH("女",$C57)))</formula>
    </cfRule>
    <cfRule type="expression" dxfId="660" priority="191" stopIfTrue="1">
      <formula>NOT(ISERROR(SEARCH("男",$C57)))</formula>
    </cfRule>
  </conditionalFormatting>
  <conditionalFormatting sqref="G61">
    <cfRule type="expression" dxfId="659" priority="187" stopIfTrue="1">
      <formula>NOT(ISERROR(SEARCH("男",$C61)))</formula>
    </cfRule>
    <cfRule type="expression" dxfId="658" priority="188" stopIfTrue="1">
      <formula>NOT(ISERROR(SEARCH("女",$C61)))</formula>
    </cfRule>
  </conditionalFormatting>
  <conditionalFormatting sqref="G66">
    <cfRule type="expression" dxfId="657" priority="184" stopIfTrue="1">
      <formula>AND(G66="",I65&gt;0)</formula>
    </cfRule>
    <cfRule type="expression" dxfId="656" priority="185" stopIfTrue="1">
      <formula>NOT(ISERROR(SEARCH("女",$C65)))</formula>
    </cfRule>
    <cfRule type="expression" dxfId="655" priority="186" stopIfTrue="1">
      <formula>NOT(ISERROR(SEARCH("男",$C65)))</formula>
    </cfRule>
  </conditionalFormatting>
  <conditionalFormatting sqref="G63 G65">
    <cfRule type="expression" dxfId="654" priority="182" stopIfTrue="1">
      <formula>NOT(ISERROR(SEARCH("男",$C63)))</formula>
    </cfRule>
    <cfRule type="expression" dxfId="653" priority="183" stopIfTrue="1">
      <formula>NOT(ISERROR(SEARCH("女",$C63)))</formula>
    </cfRule>
  </conditionalFormatting>
  <conditionalFormatting sqref="G64">
    <cfRule type="expression" dxfId="652" priority="179" stopIfTrue="1">
      <formula>AND(G64="",I63&gt;0)</formula>
    </cfRule>
    <cfRule type="expression" dxfId="651" priority="180" stopIfTrue="1">
      <formula>NOT(ISERROR(SEARCH("女",$C63)))</formula>
    </cfRule>
    <cfRule type="expression" dxfId="650" priority="181" stopIfTrue="1">
      <formula>NOT(ISERROR(SEARCH("男",$C63)))</formula>
    </cfRule>
  </conditionalFormatting>
  <conditionalFormatting sqref="G67">
    <cfRule type="expression" dxfId="649" priority="177" stopIfTrue="1">
      <formula>NOT(ISERROR(SEARCH("男",$C67)))</formula>
    </cfRule>
    <cfRule type="expression" dxfId="648" priority="178" stopIfTrue="1">
      <formula>NOT(ISERROR(SEARCH("女",$C67)))</formula>
    </cfRule>
  </conditionalFormatting>
  <conditionalFormatting sqref="G72">
    <cfRule type="expression" dxfId="647" priority="174" stopIfTrue="1">
      <formula>AND(G72="",I71&gt;0)</formula>
    </cfRule>
    <cfRule type="expression" dxfId="646" priority="175" stopIfTrue="1">
      <formula>NOT(ISERROR(SEARCH("女",$C71)))</formula>
    </cfRule>
    <cfRule type="expression" dxfId="645" priority="176" stopIfTrue="1">
      <formula>NOT(ISERROR(SEARCH("男",$C71)))</formula>
    </cfRule>
  </conditionalFormatting>
  <conditionalFormatting sqref="G69 G71">
    <cfRule type="expression" dxfId="644" priority="172" stopIfTrue="1">
      <formula>NOT(ISERROR(SEARCH("男",$C69)))</formula>
    </cfRule>
    <cfRule type="expression" dxfId="643" priority="173" stopIfTrue="1">
      <formula>NOT(ISERROR(SEARCH("女",$C69)))</formula>
    </cfRule>
  </conditionalFormatting>
  <conditionalFormatting sqref="G70">
    <cfRule type="expression" dxfId="642" priority="169" stopIfTrue="1">
      <formula>AND(G70="",I69&gt;0)</formula>
    </cfRule>
    <cfRule type="expression" dxfId="641" priority="170" stopIfTrue="1">
      <formula>NOT(ISERROR(SEARCH("女",$C69)))</formula>
    </cfRule>
    <cfRule type="expression" dxfId="640" priority="171" stopIfTrue="1">
      <formula>NOT(ISERROR(SEARCH("男",$C69)))</formula>
    </cfRule>
  </conditionalFormatting>
  <conditionalFormatting sqref="G73">
    <cfRule type="expression" dxfId="639" priority="167" stopIfTrue="1">
      <formula>NOT(ISERROR(SEARCH("男",$C73)))</formula>
    </cfRule>
    <cfRule type="expression" dxfId="638" priority="168" stopIfTrue="1">
      <formula>NOT(ISERROR(SEARCH("女",$C73)))</formula>
    </cfRule>
  </conditionalFormatting>
  <conditionalFormatting sqref="C37:C40">
    <cfRule type="expression" dxfId="637" priority="165" stopIfTrue="1">
      <formula>NOT(ISERROR(SEARCH("女",$C37)))</formula>
    </cfRule>
    <cfRule type="expression" dxfId="636" priority="166" stopIfTrue="1">
      <formula>NOT(ISERROR(SEARCH("男",$C37)))</formula>
    </cfRule>
  </conditionalFormatting>
  <conditionalFormatting sqref="B15:B114">
    <cfRule type="expression" dxfId="635" priority="1019" stopIfTrue="1">
      <formula>AP15=1</formula>
    </cfRule>
  </conditionalFormatting>
  <conditionalFormatting sqref="H15">
    <cfRule type="expression" dxfId="634" priority="8">
      <formula>NOT(ISERROR(SEARCH("小学",$C15)))</formula>
    </cfRule>
    <cfRule type="expression" dxfId="633" priority="163" stopIfTrue="1">
      <formula>NOT(ISERROR(SEARCH("男",$C15)))</formula>
    </cfRule>
    <cfRule type="expression" dxfId="632" priority="164" stopIfTrue="1">
      <formula>NOT(ISERROR(SEARCH("女",$C15)))</formula>
    </cfRule>
  </conditionalFormatting>
  <conditionalFormatting sqref="G7:I7">
    <cfRule type="expression" dxfId="631" priority="114" stopIfTrue="1">
      <formula>$G$7="参加制限を超えている種目があります"</formula>
    </cfRule>
  </conditionalFormatting>
  <conditionalFormatting sqref="J15">
    <cfRule type="cellIs" dxfId="630" priority="113" stopIfTrue="1" operator="notEqual">
      <formula>1</formula>
    </cfRule>
  </conditionalFormatting>
  <conditionalFormatting sqref="H16">
    <cfRule type="expression" dxfId="629" priority="7">
      <formula>NOT(ISERROR(SEARCH("小学",$C15)))</formula>
    </cfRule>
    <cfRule type="expression" dxfId="628" priority="108" stopIfTrue="1">
      <formula>NOT(ISERROR(SEARCH("女",C15)))</formula>
    </cfRule>
    <cfRule type="expression" dxfId="627" priority="109" stopIfTrue="1">
      <formula>NOT(ISERROR(SEARCH("男",C15)))</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626" priority="9" stopIfTrue="1" operator="notEqual">
      <formula>1</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625" priority="2">
      <formula>NOT(ISERROR(SEARCH("小学",$C17)))</formula>
    </cfRule>
    <cfRule type="expression" dxfId="624" priority="5" stopIfTrue="1">
      <formula>NOT(ISERROR(SEARCH("男",$C17)))</formula>
    </cfRule>
    <cfRule type="expression" dxfId="623" priority="6" stopIfTrue="1">
      <formula>NOT(ISERROR(SEARCH("女",$C17)))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622" priority="1">
      <formula>NOT(ISERROR(SEARCH("小学",$C17)))</formula>
    </cfRule>
    <cfRule type="expression" dxfId="621" priority="3" stopIfTrue="1">
      <formula>NOT(ISERROR(SEARCH("女",C17)))</formula>
    </cfRule>
    <cfRule type="expression" dxfId="620" priority="4" stopIfTrue="1">
      <formula>NOT(ISERROR(SEARCH("男",C17)))</formula>
    </cfRule>
  </conditionalFormatting>
  <dataValidations count="14">
    <dataValidation type="list" allowBlank="1" showInputMessage="1" showErrorMessage="1" sqref="G13">
      <formula1>INDIRECT($C13)</formula1>
    </dataValidation>
    <dataValidation type="whole" imeMode="halfAlpha" allowBlank="1" showInputMessage="1" showErrorMessage="1" sqref="D15:D114">
      <formula1>1</formula1>
      <formula2>9999</formula2>
    </dataValidation>
    <dataValidation imeMode="halfKatakana" allowBlank="1" showInputMessage="1" showErrorMessage="1" sqref="H4:I4 E16 E18 E20 E22 E24 E26 E28 E30 E32 E34 E36 E38 E40 E42 E44 E46 E48 E50 E52 E54 E56 E58 E60 E62 E64 E66 E68 E70 E72 E74 E76 E78 E80 E82 E84 E86 E88 E90 E92 E94 E96 E98 E100 E102 E104 E106 E108 E110 E112 E114 G24 G26 G28 G30 G32 G34 G36 G38 G40 G42 G44 G46 G48 G50 G52 G54 G56 G58 G60 G62 G64 G66 G68 G70 G72 G74 G76 G78 G80 G82 G84 G86 G22 G88 G92 G94 G96 G98 G100 G102 G104 G106 G108 G110 G112 G18 G16 G20 G90 G11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dataValidation type="list" allowBlank="1" showInputMessage="1" showErrorMessage="1" sqref="G17 G111 G109 G107 G105 G103 G101 G99 G97 G95 G93 G91 G89 G87 G85 G83 G81 G79 G77 G75 G73 G71 G69 G67 G65 G63 G61 G59 G57 G55 G53 G51 G49 G47 G45 G43 G41 G39 G37 G35 G33 G31 G29 G27 G25 G23 G21 G19 G113 G15">
      <formula1>IF(C15="男子",一･高男子,IF(C15="女子",一･高女子,IF(C15="中学男子",中学男子,IF(C15="中学女子",中学女子,IF(OR(C15="小学共通男子",C15="小学共通女子"),小男4_6年,IF(COUNTIF(C15,"*小学*"),$AD$21,IF(COUNTIF(C15,"*年*"),"")))))))</formula1>
    </dataValidation>
    <dataValidation type="list" allowBlank="1" showInputMessage="1" showErrorMessage="1" sqref="F15:F114">
      <formula1>$V$21:$V$26</formula1>
    </dataValidation>
    <dataValidation type="list" allowBlank="1" showInputMessage="1" showErrorMessage="1" sqref="B4:C4">
      <formula1>$U$21:$U$24</formula1>
    </dataValidation>
    <dataValidation type="list" allowBlank="1" showInputMessage="1" showErrorMessage="1" sqref="C15:C114">
      <formula1>IF($B$4="小学",$AB$20:$AI$20,IF($B$4="中学",$Z$20:$AA$20,$X$20:$Y$20))</formula1>
    </dataValidation>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formula1>IF(C15="男子",一･高男子,IF(C15="女子",一･高女子,IF(C15="中学男子",中学男子,IF(C15="中学女子",中学女子,""))))</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pageSetUpPr fitToPage="1"/>
  </sheetPr>
  <dimension ref="A1:AD70"/>
  <sheetViews>
    <sheetView showGridLines="0" zoomScale="90" zoomScaleNormal="90" zoomScaleSheetLayoutView="80" workbookViewId="0">
      <selection activeCell="D31" sqref="D31"/>
    </sheetView>
  </sheetViews>
  <sheetFormatPr defaultColWidth="8.875" defaultRowHeight="15.75" x14ac:dyDescent="0.15"/>
  <cols>
    <col min="1" max="1" width="2.125" style="3" customWidth="1"/>
    <col min="2" max="2" width="12.125" style="3" customWidth="1"/>
    <col min="3" max="3" width="16.625" style="3" customWidth="1"/>
    <col min="4" max="4" width="7" style="18" customWidth="1"/>
    <col min="5" max="5" width="16.875" style="3" customWidth="1"/>
    <col min="6" max="6" width="7" style="18" customWidth="1"/>
    <col min="7" max="7" width="16.875" style="3" customWidth="1"/>
    <col min="8" max="8" width="7" style="18" customWidth="1"/>
    <col min="9" max="9" width="16.875" style="3" customWidth="1"/>
    <col min="10" max="10" width="1.625" style="3" customWidth="1"/>
    <col min="11" max="11" width="1.25" style="3" customWidth="1"/>
    <col min="12" max="12" width="18.625" style="3" customWidth="1"/>
    <col min="13" max="18" width="7" style="3" customWidth="1"/>
    <col min="19" max="19" width="19.375" style="3" hidden="1" customWidth="1"/>
    <col min="20" max="21" width="10.125" style="3" hidden="1" customWidth="1"/>
    <col min="22" max="22" width="9.25" style="3" hidden="1" customWidth="1"/>
    <col min="23" max="24" width="13.625" style="3" hidden="1" customWidth="1"/>
    <col min="25" max="27" width="12.5" style="3" hidden="1" customWidth="1"/>
    <col min="28" max="28" width="8.875" style="3" hidden="1" customWidth="1"/>
    <col min="29" max="29" width="15.75" style="19" hidden="1" customWidth="1"/>
    <col min="30" max="30" width="8.625" style="7" customWidth="1"/>
    <col min="31" max="16384" width="8.875" style="3"/>
  </cols>
  <sheetData>
    <row r="1" spans="1:29" ht="25.5" customHeight="1" thickBot="1" x14ac:dyDescent="0.2">
      <c r="B1" s="216" t="str">
        <f>個人種目申込一覧表!B1</f>
        <v>第22回大北スポーツ競技会</v>
      </c>
      <c r="C1" s="216"/>
      <c r="D1" s="216"/>
      <c r="E1" s="216"/>
      <c r="F1" s="216"/>
      <c r="G1" s="18"/>
      <c r="H1" s="151" t="s">
        <v>170</v>
      </c>
      <c r="I1" s="151"/>
      <c r="W1" s="18" t="s">
        <v>49</v>
      </c>
      <c r="X1" s="18">
        <v>700</v>
      </c>
    </row>
    <row r="2" spans="1:29" ht="8.25" customHeight="1" thickTop="1" x14ac:dyDescent="0.15">
      <c r="B2" s="18"/>
      <c r="C2" s="18"/>
      <c r="G2" s="18"/>
      <c r="I2" s="18"/>
      <c r="L2" s="178" t="s">
        <v>140</v>
      </c>
      <c r="M2" s="179"/>
      <c r="N2" s="179"/>
      <c r="O2" s="179"/>
      <c r="P2" s="179"/>
      <c r="Q2" s="179"/>
      <c r="R2" s="180"/>
      <c r="W2" s="18" t="s">
        <v>44</v>
      </c>
      <c r="X2" s="18">
        <v>700</v>
      </c>
    </row>
    <row r="3" spans="1:29" ht="25.5" customHeight="1" x14ac:dyDescent="0.15">
      <c r="C3" s="20" t="s">
        <v>23</v>
      </c>
      <c r="L3" s="181"/>
      <c r="M3" s="182"/>
      <c r="N3" s="182"/>
      <c r="O3" s="182"/>
      <c r="P3" s="182"/>
      <c r="Q3" s="182"/>
      <c r="R3" s="183"/>
      <c r="W3" s="18" t="s">
        <v>45</v>
      </c>
      <c r="X3" s="18">
        <v>700</v>
      </c>
    </row>
    <row r="4" spans="1:29" ht="6" customHeight="1" thickBot="1" x14ac:dyDescent="0.2">
      <c r="L4" s="181"/>
      <c r="M4" s="182"/>
      <c r="N4" s="182"/>
      <c r="O4" s="182"/>
      <c r="P4" s="182"/>
      <c r="Q4" s="182"/>
      <c r="R4" s="183"/>
      <c r="W4" s="18" t="s">
        <v>62</v>
      </c>
      <c r="X4" s="18">
        <v>700</v>
      </c>
    </row>
    <row r="5" spans="1:29" ht="27" customHeight="1" x14ac:dyDescent="0.15">
      <c r="C5" s="21" t="s">
        <v>15</v>
      </c>
      <c r="D5" s="22"/>
      <c r="E5" s="21" t="s">
        <v>160</v>
      </c>
      <c r="G5" s="21" t="s">
        <v>18</v>
      </c>
      <c r="I5" s="21" t="s">
        <v>16</v>
      </c>
      <c r="L5" s="181"/>
      <c r="M5" s="182"/>
      <c r="N5" s="182"/>
      <c r="O5" s="182"/>
      <c r="P5" s="182"/>
      <c r="Q5" s="182"/>
      <c r="R5" s="183"/>
      <c r="U5" s="18" t="s">
        <v>141</v>
      </c>
      <c r="V5" s="18" t="s">
        <v>142</v>
      </c>
      <c r="W5" s="18" t="s">
        <v>143</v>
      </c>
      <c r="X5" s="18" t="s">
        <v>144</v>
      </c>
      <c r="Y5" s="18" t="s">
        <v>123</v>
      </c>
      <c r="Z5" s="84" t="s">
        <v>125</v>
      </c>
      <c r="AA5" s="84" t="s">
        <v>124</v>
      </c>
      <c r="AB5" s="18" t="s">
        <v>126</v>
      </c>
      <c r="AC5" s="18" t="s">
        <v>135</v>
      </c>
    </row>
    <row r="6" spans="1:29" ht="27" customHeight="1" thickBot="1" x14ac:dyDescent="0.2">
      <c r="C6" s="23">
        <f>COUNTA(E10,E15,E20,E25,E30,E35,E40,E45,E50,E55,E60,E65)</f>
        <v>0</v>
      </c>
      <c r="D6" s="22"/>
      <c r="E6" s="24">
        <f>SUM(S10:S38)</f>
        <v>0</v>
      </c>
      <c r="G6" s="25">
        <v>0</v>
      </c>
      <c r="I6" s="26">
        <f>IF(G6="","",G6*E6)</f>
        <v>0</v>
      </c>
      <c r="L6" s="181"/>
      <c r="M6" s="182"/>
      <c r="N6" s="182"/>
      <c r="O6" s="182"/>
      <c r="P6" s="182"/>
      <c r="Q6" s="182"/>
      <c r="R6" s="183"/>
      <c r="U6" s="3">
        <v>1</v>
      </c>
      <c r="V6" s="3">
        <v>2</v>
      </c>
      <c r="W6" s="3">
        <v>3</v>
      </c>
      <c r="X6" s="3">
        <v>4</v>
      </c>
      <c r="Y6" s="3">
        <v>5</v>
      </c>
      <c r="Z6" s="3">
        <v>6</v>
      </c>
    </row>
    <row r="7" spans="1:29" ht="6" customHeight="1" thickBot="1" x14ac:dyDescent="0.2">
      <c r="L7" s="184"/>
      <c r="M7" s="185"/>
      <c r="N7" s="185"/>
      <c r="O7" s="185"/>
      <c r="P7" s="185"/>
      <c r="Q7" s="185"/>
      <c r="R7" s="186"/>
    </row>
    <row r="8" spans="1:29" ht="36" customHeight="1" thickBot="1" x14ac:dyDescent="0.2">
      <c r="D8" s="162" t="s">
        <v>180</v>
      </c>
      <c r="E8" s="163" t="s">
        <v>14</v>
      </c>
      <c r="F8" s="164" t="s">
        <v>180</v>
      </c>
      <c r="G8" s="163" t="s">
        <v>14</v>
      </c>
      <c r="H8" s="164" t="s">
        <v>180</v>
      </c>
      <c r="I8" s="27" t="s">
        <v>14</v>
      </c>
      <c r="L8" s="28"/>
      <c r="M8" s="28"/>
      <c r="N8" s="28"/>
      <c r="O8" s="28"/>
      <c r="P8" s="28"/>
      <c r="Q8" s="28"/>
      <c r="U8" s="3" t="s">
        <v>137</v>
      </c>
      <c r="V8" s="3" t="s">
        <v>138</v>
      </c>
      <c r="W8" s="3" t="s">
        <v>133</v>
      </c>
      <c r="X8" s="3" t="s">
        <v>134</v>
      </c>
      <c r="Y8" s="3" t="s">
        <v>136</v>
      </c>
    </row>
    <row r="9" spans="1:29" ht="6" customHeight="1" thickBot="1" x14ac:dyDescent="0.2">
      <c r="A9" s="29"/>
      <c r="B9" s="30"/>
      <c r="C9" s="30"/>
      <c r="D9" s="31"/>
      <c r="E9" s="29"/>
      <c r="F9" s="31"/>
      <c r="G9" s="29"/>
      <c r="H9" s="31"/>
      <c r="I9" s="29"/>
      <c r="J9" s="29"/>
    </row>
    <row r="10" spans="1:29" ht="27" customHeight="1" x14ac:dyDescent="0.15">
      <c r="B10" s="32" t="s">
        <v>20</v>
      </c>
      <c r="C10" s="33" t="s">
        <v>21</v>
      </c>
      <c r="D10" s="34"/>
      <c r="E10" s="35"/>
      <c r="F10" s="36"/>
      <c r="G10" s="35"/>
      <c r="H10" s="36"/>
      <c r="I10" s="37"/>
      <c r="L10" s="38" t="str">
        <f>IF(B11="混合","←上段には女子","")</f>
        <v/>
      </c>
      <c r="M10" s="14" t="str">
        <f>IF(E10="","",LEN(E10)-LEN(SUBSTITUTE(SUBSTITUTE(E10," ",),"　",)))</f>
        <v/>
      </c>
      <c r="O10" s="14" t="str">
        <f>IF(G10="","",LEN(G10)-LEN(SUBSTITUTE(SUBSTITUTE(G10," ",),"　",)))</f>
        <v/>
      </c>
      <c r="Q10" s="14" t="str">
        <f>IF(I10="","",LEN(I10)-LEN(SUBSTITUTE(SUBSTITUTE(I10," ",),"　",)))</f>
        <v/>
      </c>
      <c r="S10" s="3">
        <f>COUNTA(E10,G10,I10,E12,G12,I12)</f>
        <v>0</v>
      </c>
    </row>
    <row r="11" spans="1:29" ht="27" customHeight="1" thickBot="1" x14ac:dyDescent="0.2">
      <c r="B11" s="39"/>
      <c r="C11" s="40" t="s">
        <v>156</v>
      </c>
      <c r="D11" s="41"/>
      <c r="E11" s="42"/>
      <c r="F11" s="43"/>
      <c r="G11" s="42"/>
      <c r="H11" s="43"/>
      <c r="I11" s="44"/>
      <c r="K11" s="45"/>
      <c r="M11" s="45"/>
      <c r="N11" s="45"/>
      <c r="O11" s="45"/>
      <c r="P11" s="45"/>
      <c r="Q11" s="45"/>
      <c r="T11" s="3" t="str">
        <f>IF(B11="","",B11&amp;C11&amp;B13)</f>
        <v/>
      </c>
      <c r="U11" s="3">
        <f>IF(T11="",1,T11)</f>
        <v>1</v>
      </c>
    </row>
    <row r="12" spans="1:29" ht="27" customHeight="1" x14ac:dyDescent="0.15">
      <c r="B12" s="46" t="s">
        <v>22</v>
      </c>
      <c r="C12" s="47" t="s">
        <v>19</v>
      </c>
      <c r="D12" s="48"/>
      <c r="E12" s="49"/>
      <c r="F12" s="50"/>
      <c r="G12" s="49"/>
      <c r="H12" s="50"/>
      <c r="I12" s="51"/>
      <c r="L12" s="52" t="str">
        <f>IF(B11="混合","←下段には男子","")</f>
        <v/>
      </c>
      <c r="M12" s="14" t="str">
        <f>IF(E12="","",LEN(E12)-LEN(SUBSTITUTE(SUBSTITUTE(E12," ",),"　",)))</f>
        <v/>
      </c>
      <c r="O12" s="14" t="str">
        <f>IF(G12="","",LEN(G12)-LEN(SUBSTITUTE(SUBSTITUTE(G12," ",),"　",)))</f>
        <v/>
      </c>
      <c r="Q12" s="14" t="str">
        <f>IF(I12="","",LEN(I12)-LEN(SUBSTITUTE(SUBSTITUTE(I12," ",),"　",)))</f>
        <v/>
      </c>
    </row>
    <row r="13" spans="1:29" ht="27" customHeight="1" thickBot="1" x14ac:dyDescent="0.2">
      <c r="B13" s="53"/>
      <c r="C13" s="150"/>
      <c r="D13" s="54"/>
      <c r="E13" s="55"/>
      <c r="F13" s="56"/>
      <c r="G13" s="55"/>
      <c r="H13" s="56"/>
      <c r="I13" s="57"/>
      <c r="K13" s="45"/>
      <c r="L13" s="249"/>
      <c r="M13" s="249"/>
      <c r="N13" s="249"/>
      <c r="O13" s="249"/>
      <c r="P13" s="249"/>
      <c r="Q13" s="249"/>
      <c r="Z13" s="18"/>
      <c r="AA13" s="18"/>
    </row>
    <row r="14" spans="1:29" ht="6" customHeight="1" thickBot="1" x14ac:dyDescent="0.2">
      <c r="B14" s="7"/>
      <c r="C14" s="7"/>
      <c r="D14" s="58"/>
      <c r="E14" s="7"/>
    </row>
    <row r="15" spans="1:29" ht="27" customHeight="1" x14ac:dyDescent="0.15">
      <c r="B15" s="32" t="s">
        <v>20</v>
      </c>
      <c r="C15" s="33" t="s">
        <v>21</v>
      </c>
      <c r="D15" s="34"/>
      <c r="E15" s="59"/>
      <c r="F15" s="60"/>
      <c r="G15" s="59"/>
      <c r="H15" s="60"/>
      <c r="I15" s="61"/>
      <c r="L15" s="38" t="str">
        <f>IF(B16="混合","←上段には女子","")</f>
        <v/>
      </c>
      <c r="M15" s="14" t="str">
        <f>IF(E15="","",LEN(E15)-LEN(SUBSTITUTE(SUBSTITUTE(E15," ",),"　",)))</f>
        <v/>
      </c>
      <c r="O15" s="14" t="str">
        <f>IF(G15="","",LEN(G15)-LEN(SUBSTITUTE(SUBSTITUTE(G15," ",),"　",)))</f>
        <v/>
      </c>
      <c r="Q15" s="14" t="str">
        <f>IF(I15="","",LEN(I15)-LEN(SUBSTITUTE(SUBSTITUTE(I15," ",),"　",)))</f>
        <v/>
      </c>
      <c r="S15" s="3">
        <f>COUNTA(E15,G15,I15,E17,G17,I17)</f>
        <v>0</v>
      </c>
      <c r="AB15" s="18"/>
    </row>
    <row r="16" spans="1:29" ht="27" customHeight="1" thickBot="1" x14ac:dyDescent="0.2">
      <c r="B16" s="39"/>
      <c r="C16" s="40" t="s">
        <v>156</v>
      </c>
      <c r="D16" s="41"/>
      <c r="E16" s="62"/>
      <c r="F16" s="63"/>
      <c r="G16" s="62"/>
      <c r="H16" s="63"/>
      <c r="I16" s="64"/>
      <c r="K16" s="45"/>
      <c r="M16" s="45"/>
      <c r="N16" s="45"/>
      <c r="O16" s="45"/>
      <c r="P16" s="45"/>
      <c r="Q16" s="45"/>
      <c r="T16" s="3" t="str">
        <f>IF(B16="","",B16&amp;C16&amp;B18)</f>
        <v/>
      </c>
      <c r="U16" s="3">
        <f>IF(T16="",0,T16)</f>
        <v>0</v>
      </c>
      <c r="V16" s="3">
        <f>IF(ISERROR(VLOOKUP(U16,$T$11:T15,1,FALSE)),1,VLOOKUP(U16,$T$11:T15,1,FALSE))</f>
        <v>1</v>
      </c>
      <c r="W16" s="3" t="str">
        <f>IF(U16=V16,1,"")</f>
        <v/>
      </c>
      <c r="X16" s="3" t="str">
        <f>IF(B18="","",IF(W16=1,B18,""))</f>
        <v/>
      </c>
    </row>
    <row r="17" spans="2:25" ht="27" customHeight="1" x14ac:dyDescent="0.15">
      <c r="B17" s="46" t="s">
        <v>22</v>
      </c>
      <c r="C17" s="47" t="s">
        <v>19</v>
      </c>
      <c r="D17" s="65"/>
      <c r="E17" s="66"/>
      <c r="F17" s="67"/>
      <c r="G17" s="66"/>
      <c r="H17" s="67"/>
      <c r="I17" s="68"/>
      <c r="L17" s="52" t="str">
        <f>IF(B16="混合","←下段には男子","")</f>
        <v/>
      </c>
      <c r="M17" s="14" t="str">
        <f>IF(E17="","",LEN(E17)-LEN(SUBSTITUTE(SUBSTITUTE(E17," ",),"　",)))</f>
        <v/>
      </c>
      <c r="O17" s="14" t="str">
        <f>IF(G17="","",LEN(G17)-LEN(SUBSTITUTE(SUBSTITUTE(G17," ",),"　",)))</f>
        <v/>
      </c>
      <c r="Q17" s="14" t="str">
        <f>IF(I17="","",LEN(I17)-LEN(SUBSTITUTE(SUBSTITUTE(I17," ",),"　",)))</f>
        <v/>
      </c>
    </row>
    <row r="18" spans="2:25" ht="27" customHeight="1" thickBot="1" x14ac:dyDescent="0.2">
      <c r="B18" s="53"/>
      <c r="C18" s="150"/>
      <c r="D18" s="54"/>
      <c r="E18" s="69"/>
      <c r="F18" s="70"/>
      <c r="G18" s="69"/>
      <c r="H18" s="70"/>
      <c r="I18" s="71"/>
      <c r="K18" s="45"/>
      <c r="L18" s="249" t="str">
        <f>IF(AND(W16=1,X16=""),"チーム枝記号がついていません",IF(W16=1,"チーム枝記号"&amp;X16&amp;"が重複しています",""))</f>
        <v/>
      </c>
      <c r="M18" s="249"/>
      <c r="N18" s="249"/>
      <c r="O18" s="249"/>
      <c r="P18" s="249"/>
      <c r="Q18" s="249"/>
    </row>
    <row r="19" spans="2:25" ht="6" customHeight="1" thickBot="1" x14ac:dyDescent="0.2">
      <c r="B19" s="7"/>
      <c r="C19" s="7"/>
      <c r="D19" s="58"/>
      <c r="E19" s="7"/>
    </row>
    <row r="20" spans="2:25" ht="27" customHeight="1" x14ac:dyDescent="0.15">
      <c r="B20" s="32" t="s">
        <v>20</v>
      </c>
      <c r="C20" s="33" t="s">
        <v>21</v>
      </c>
      <c r="D20" s="34"/>
      <c r="E20" s="59"/>
      <c r="F20" s="60"/>
      <c r="G20" s="59"/>
      <c r="H20" s="60"/>
      <c r="I20" s="61"/>
      <c r="L20" s="38" t="str">
        <f>IF(B21="混合","←上段には女子","")</f>
        <v/>
      </c>
      <c r="M20" s="14" t="str">
        <f>IF(E20="","",LEN(E20)-LEN(SUBSTITUTE(SUBSTITUTE(E20," ",),"　",)))</f>
        <v/>
      </c>
      <c r="O20" s="14" t="str">
        <f>IF(G20="","",LEN(G20)-LEN(SUBSTITUTE(SUBSTITUTE(G20," ",),"　",)))</f>
        <v/>
      </c>
      <c r="Q20" s="14" t="str">
        <f>IF(I20="","",LEN(I20)-LEN(SUBSTITUTE(SUBSTITUTE(I20," ",),"　",)))</f>
        <v/>
      </c>
      <c r="S20" s="3">
        <f>COUNTA(E20,G20,I20,E22,G22,I22)</f>
        <v>0</v>
      </c>
    </row>
    <row r="21" spans="2:25" ht="27" customHeight="1" thickBot="1" x14ac:dyDescent="0.2">
      <c r="B21" s="39"/>
      <c r="C21" s="40" t="s">
        <v>156</v>
      </c>
      <c r="D21" s="41"/>
      <c r="E21" s="62"/>
      <c r="F21" s="63"/>
      <c r="G21" s="62"/>
      <c r="H21" s="63"/>
      <c r="I21" s="64"/>
      <c r="K21" s="45"/>
      <c r="M21" s="45"/>
      <c r="N21" s="45"/>
      <c r="O21" s="45"/>
      <c r="P21" s="45"/>
      <c r="Q21" s="45"/>
      <c r="T21" s="3" t="str">
        <f>IF(B21="","",B21&amp;C21&amp;B23)</f>
        <v/>
      </c>
      <c r="U21" s="3">
        <f>IF(T21="",0,T21)</f>
        <v>0</v>
      </c>
      <c r="V21" s="3">
        <f>IF(ISERROR(VLOOKUP(U21,$T$11:T20,1,FALSE)),1,VLOOKUP(U21,$T$11:T20,1,FALSE))</f>
        <v>1</v>
      </c>
      <c r="W21" s="3" t="str">
        <f>IF(U21=V21,1,"")</f>
        <v/>
      </c>
      <c r="X21" s="3" t="str">
        <f>IF(B23="","",IF(W21=1,B23,""))</f>
        <v/>
      </c>
    </row>
    <row r="22" spans="2:25" ht="27" customHeight="1" x14ac:dyDescent="0.15">
      <c r="B22" s="46" t="s">
        <v>22</v>
      </c>
      <c r="C22" s="47" t="s">
        <v>19</v>
      </c>
      <c r="D22" s="65"/>
      <c r="E22" s="66"/>
      <c r="F22" s="67"/>
      <c r="G22" s="66"/>
      <c r="H22" s="67"/>
      <c r="I22" s="68"/>
      <c r="L22" s="52" t="str">
        <f>IF(B21="混合","←下段には男子","")</f>
        <v/>
      </c>
      <c r="M22" s="14" t="str">
        <f>IF(E22="","",LEN(E22)-LEN(SUBSTITUTE(SUBSTITUTE(E22," ",),"　",)))</f>
        <v/>
      </c>
      <c r="O22" s="14" t="str">
        <f>IF(G22="","",LEN(G22)-LEN(SUBSTITUTE(SUBSTITUTE(G22," ",),"　",)))</f>
        <v/>
      </c>
      <c r="Q22" s="14" t="str">
        <f>IF(I22="","",LEN(I22)-LEN(SUBSTITUTE(SUBSTITUTE(I22," ",),"　",)))</f>
        <v/>
      </c>
    </row>
    <row r="23" spans="2:25" ht="27.75" customHeight="1" thickBot="1" x14ac:dyDescent="0.2">
      <c r="B23" s="53"/>
      <c r="C23" s="150"/>
      <c r="D23" s="54"/>
      <c r="E23" s="69"/>
      <c r="F23" s="70"/>
      <c r="G23" s="69"/>
      <c r="H23" s="70"/>
      <c r="I23" s="71"/>
      <c r="K23" s="45"/>
      <c r="L23" s="249" t="str">
        <f>IF(AND(W21=1,X21=""),"チーム枝記号がついていません",IF(W21=1,"チーム枝記号"&amp;X21&amp;"が重複しています",""))</f>
        <v/>
      </c>
      <c r="M23" s="249"/>
      <c r="N23" s="249"/>
      <c r="O23" s="249"/>
      <c r="P23" s="249"/>
      <c r="Q23" s="249"/>
    </row>
    <row r="24" spans="2:25" ht="6" customHeight="1" thickBot="1" x14ac:dyDescent="0.2">
      <c r="B24" s="7"/>
      <c r="C24" s="7"/>
      <c r="D24" s="58"/>
      <c r="E24" s="7"/>
    </row>
    <row r="25" spans="2:25" ht="27" customHeight="1" x14ac:dyDescent="0.15">
      <c r="B25" s="32" t="s">
        <v>20</v>
      </c>
      <c r="C25" s="33" t="s">
        <v>21</v>
      </c>
      <c r="D25" s="34"/>
      <c r="E25" s="59"/>
      <c r="F25" s="60"/>
      <c r="G25" s="59"/>
      <c r="H25" s="60"/>
      <c r="I25" s="61"/>
      <c r="L25" s="38" t="str">
        <f>IF(B26="混合","←上段には女子","")</f>
        <v/>
      </c>
      <c r="M25" s="14" t="str">
        <f>IF(E25="","",LEN(E25)-LEN(SUBSTITUTE(SUBSTITUTE(E25," ",),"　",)))</f>
        <v/>
      </c>
      <c r="O25" s="14" t="str">
        <f>IF(G25="","",LEN(G25)-LEN(SUBSTITUTE(SUBSTITUTE(G25," ",),"　",)))</f>
        <v/>
      </c>
      <c r="Q25" s="14" t="str">
        <f>IF(I25="","",LEN(I25)-LEN(SUBSTITUTE(SUBSTITUTE(I25," ",),"　",)))</f>
        <v/>
      </c>
      <c r="S25" s="3">
        <f>COUNTA(E25,G25,I25,E27,G27,I27)</f>
        <v>0</v>
      </c>
      <c r="T25" s="17"/>
      <c r="U25" s="17"/>
      <c r="V25" s="17"/>
      <c r="W25" s="17"/>
      <c r="X25" s="17"/>
      <c r="Y25" s="17"/>
    </row>
    <row r="26" spans="2:25" ht="27" customHeight="1" thickBot="1" x14ac:dyDescent="0.2">
      <c r="B26" s="39"/>
      <c r="C26" s="40" t="s">
        <v>156</v>
      </c>
      <c r="D26" s="41"/>
      <c r="E26" s="62"/>
      <c r="F26" s="63"/>
      <c r="G26" s="62"/>
      <c r="H26" s="63"/>
      <c r="I26" s="64"/>
      <c r="K26" s="45"/>
      <c r="M26" s="45"/>
      <c r="N26" s="45"/>
      <c r="O26" s="45"/>
      <c r="P26" s="45"/>
      <c r="Q26" s="45"/>
      <c r="T26" s="3" t="str">
        <f>IF(B26="","",B26&amp;C26&amp;B28)</f>
        <v/>
      </c>
      <c r="U26" s="3">
        <f>IF(T26="",0,T26)</f>
        <v>0</v>
      </c>
      <c r="V26" s="3">
        <f>IF(ISERROR(VLOOKUP(U26,$T$11:T25,1,FALSE)),1,VLOOKUP(U26,$T$11:T25,1,FALSE))</f>
        <v>1</v>
      </c>
      <c r="W26" s="3" t="str">
        <f>IF(U26=V26,1,"")</f>
        <v/>
      </c>
      <c r="X26" s="3" t="str">
        <f>IF(B28="","",IF(W26=1,B28,""))</f>
        <v/>
      </c>
      <c r="Y26" s="17"/>
    </row>
    <row r="27" spans="2:25" ht="27" customHeight="1" x14ac:dyDescent="0.15">
      <c r="B27" s="46" t="s">
        <v>22</v>
      </c>
      <c r="C27" s="47" t="s">
        <v>19</v>
      </c>
      <c r="D27" s="65"/>
      <c r="E27" s="66"/>
      <c r="F27" s="67"/>
      <c r="G27" s="66"/>
      <c r="H27" s="67"/>
      <c r="I27" s="68"/>
      <c r="L27" s="52" t="str">
        <f>IF(B26="混合","←下段には男子","")</f>
        <v/>
      </c>
      <c r="M27" s="14" t="str">
        <f>IF(E27="","",LEN(E27)-LEN(SUBSTITUTE(SUBSTITUTE(E27," ",),"　",)))</f>
        <v/>
      </c>
      <c r="O27" s="14" t="str">
        <f>IF(G27="","",LEN(G27)-LEN(SUBSTITUTE(SUBSTITUTE(G27," ",),"　",)))</f>
        <v/>
      </c>
      <c r="Q27" s="14" t="str">
        <f>IF(I27="","",LEN(I27)-LEN(SUBSTITUTE(SUBSTITUTE(I27," ",),"　",)))</f>
        <v/>
      </c>
      <c r="T27" s="17"/>
      <c r="U27" s="17"/>
      <c r="V27" s="17"/>
      <c r="W27" s="17"/>
      <c r="X27" s="17"/>
      <c r="Y27" s="17"/>
    </row>
    <row r="28" spans="2:25" ht="27.75" customHeight="1" thickBot="1" x14ac:dyDescent="0.2">
      <c r="B28" s="53"/>
      <c r="C28" s="150"/>
      <c r="D28" s="54"/>
      <c r="E28" s="69"/>
      <c r="F28" s="70"/>
      <c r="G28" s="69"/>
      <c r="H28" s="70"/>
      <c r="I28" s="71"/>
      <c r="K28" s="45"/>
      <c r="L28" s="249" t="str">
        <f>IF(AND(W26=1,X26=""),"チーム枝記号がついていません",IF(W26=1,"チーム枝記号"&amp;X26&amp;"が重複しています",""))</f>
        <v/>
      </c>
      <c r="M28" s="249"/>
      <c r="N28" s="249"/>
      <c r="O28" s="249"/>
      <c r="P28" s="249"/>
      <c r="Q28" s="249"/>
      <c r="T28" s="17"/>
      <c r="U28" s="17"/>
      <c r="V28" s="17"/>
      <c r="W28" s="17"/>
      <c r="X28" s="17"/>
      <c r="Y28" s="17"/>
    </row>
    <row r="29" spans="2:25" ht="6" customHeight="1" thickBot="1" x14ac:dyDescent="0.2">
      <c r="B29" s="7"/>
      <c r="C29" s="7"/>
      <c r="D29" s="58"/>
      <c r="E29" s="7"/>
      <c r="T29" s="17"/>
      <c r="U29" s="17"/>
      <c r="V29" s="17"/>
      <c r="W29" s="17"/>
      <c r="X29" s="17"/>
      <c r="Y29" s="17"/>
    </row>
    <row r="30" spans="2:25" ht="27" customHeight="1" x14ac:dyDescent="0.15">
      <c r="B30" s="32" t="s">
        <v>20</v>
      </c>
      <c r="C30" s="33" t="s">
        <v>21</v>
      </c>
      <c r="D30" s="34"/>
      <c r="E30" s="59"/>
      <c r="F30" s="36"/>
      <c r="G30" s="59"/>
      <c r="H30" s="36"/>
      <c r="I30" s="61"/>
      <c r="L30" s="38" t="str">
        <f>IF(B31="混合","←上段には女子","")</f>
        <v/>
      </c>
      <c r="M30" s="14" t="str">
        <f>IF(E30="","",LEN(E30)-LEN(SUBSTITUTE(SUBSTITUTE(E30," ",),"　",)))</f>
        <v/>
      </c>
      <c r="O30" s="14" t="str">
        <f>IF(G30="","",LEN(G30)-LEN(SUBSTITUTE(SUBSTITUTE(G30," ",),"　",)))</f>
        <v/>
      </c>
      <c r="Q30" s="14" t="str">
        <f>IF(I30="","",LEN(I30)-LEN(SUBSTITUTE(SUBSTITUTE(I30," ",),"　",)))</f>
        <v/>
      </c>
      <c r="S30" s="3">
        <f>COUNTA(E30,G30,I30,E32,G32,I32)</f>
        <v>0</v>
      </c>
      <c r="U30" s="17"/>
      <c r="V30" s="17"/>
      <c r="W30" s="17"/>
      <c r="X30" s="17"/>
      <c r="Y30" s="17"/>
    </row>
    <row r="31" spans="2:25" ht="27" customHeight="1" thickBot="1" x14ac:dyDescent="0.2">
      <c r="B31" s="39"/>
      <c r="C31" s="40" t="s">
        <v>156</v>
      </c>
      <c r="D31" s="41"/>
      <c r="E31" s="62"/>
      <c r="F31" s="43"/>
      <c r="G31" s="62"/>
      <c r="H31" s="43"/>
      <c r="I31" s="64"/>
      <c r="M31" s="45"/>
      <c r="N31" s="45"/>
      <c r="O31" s="45"/>
      <c r="P31" s="45"/>
      <c r="Q31" s="45"/>
      <c r="T31" s="3" t="str">
        <f>IF(B31="","",B31&amp;C31&amp;B33)</f>
        <v/>
      </c>
      <c r="U31" s="3">
        <f>IF(T31="",0,T31)</f>
        <v>0</v>
      </c>
      <c r="V31" s="3">
        <f>IF(ISERROR(VLOOKUP(U31,$T$11:T30,1,FALSE)),1,VLOOKUP(U31,$T$11:T30,1,FALSE))</f>
        <v>1</v>
      </c>
      <c r="W31" s="3" t="str">
        <f>IF(U31=V31,1,"")</f>
        <v/>
      </c>
      <c r="X31" s="3" t="str">
        <f>IF(B33="","",IF(W31=1,B33,""))</f>
        <v/>
      </c>
      <c r="Y31" s="17"/>
    </row>
    <row r="32" spans="2:25" ht="27" customHeight="1" x14ac:dyDescent="0.15">
      <c r="B32" s="46" t="s">
        <v>22</v>
      </c>
      <c r="C32" s="47" t="s">
        <v>19</v>
      </c>
      <c r="D32" s="65"/>
      <c r="E32" s="66"/>
      <c r="F32" s="72"/>
      <c r="G32" s="66"/>
      <c r="H32" s="72"/>
      <c r="I32" s="68"/>
      <c r="L32" s="52" t="str">
        <f>IF(B31="混合","←下段には男子","")</f>
        <v/>
      </c>
      <c r="M32" s="14" t="str">
        <f>IF(E32="","",LEN(E32)-LEN(SUBSTITUTE(SUBSTITUTE(E32," ",),"　",)))</f>
        <v/>
      </c>
      <c r="O32" s="14" t="str">
        <f>IF(G32="","",LEN(G32)-LEN(SUBSTITUTE(SUBSTITUTE(G32," ",),"　",)))</f>
        <v/>
      </c>
      <c r="Q32" s="14" t="str">
        <f>IF(I32="","",LEN(I32)-LEN(SUBSTITUTE(SUBSTITUTE(I32," ",),"　",)))</f>
        <v/>
      </c>
      <c r="T32" s="17"/>
      <c r="U32" s="17"/>
      <c r="V32" s="17"/>
      <c r="W32" s="17"/>
      <c r="X32" s="17"/>
      <c r="Y32" s="17"/>
    </row>
    <row r="33" spans="2:25" ht="27.75" customHeight="1" thickBot="1" x14ac:dyDescent="0.2">
      <c r="B33" s="53"/>
      <c r="C33" s="150"/>
      <c r="D33" s="54"/>
      <c r="E33" s="69"/>
      <c r="F33" s="56"/>
      <c r="G33" s="69"/>
      <c r="H33" s="56"/>
      <c r="I33" s="71"/>
      <c r="L33" s="249" t="str">
        <f>IF(AND(W31=1,X31=""),"チーム枝記号がついていません",IF(W31=1,"チーム枝記号"&amp;X31&amp;"が重複しています",""))</f>
        <v/>
      </c>
      <c r="M33" s="249"/>
      <c r="N33" s="249"/>
      <c r="O33" s="249"/>
      <c r="P33" s="249"/>
      <c r="Q33" s="249"/>
      <c r="T33" s="17"/>
      <c r="U33" s="17"/>
      <c r="V33" s="17"/>
      <c r="W33" s="17"/>
      <c r="X33" s="17"/>
      <c r="Y33" s="17"/>
    </row>
    <row r="34" spans="2:25" ht="6" customHeight="1" thickBot="1" x14ac:dyDescent="0.2">
      <c r="B34" s="7"/>
      <c r="C34" s="7"/>
      <c r="D34" s="58"/>
      <c r="E34" s="7"/>
      <c r="T34" s="17"/>
      <c r="U34" s="17"/>
      <c r="V34" s="17"/>
      <c r="W34" s="17"/>
      <c r="X34" s="17"/>
      <c r="Y34" s="17"/>
    </row>
    <row r="35" spans="2:25" ht="27" customHeight="1" x14ac:dyDescent="0.15">
      <c r="B35" s="32" t="s">
        <v>20</v>
      </c>
      <c r="C35" s="33" t="s">
        <v>21</v>
      </c>
      <c r="D35" s="34"/>
      <c r="E35" s="36"/>
      <c r="F35" s="36"/>
      <c r="G35" s="36"/>
      <c r="H35" s="36"/>
      <c r="I35" s="73"/>
      <c r="J35" s="17"/>
      <c r="K35" s="17"/>
      <c r="L35" s="38" t="str">
        <f>IF(B36="混合","←上段には女子","")</f>
        <v/>
      </c>
      <c r="M35" s="14" t="str">
        <f>IF(E35="","",LEN(E35)-LEN(SUBSTITUTE(SUBSTITUTE(E35," ",),"　",)))</f>
        <v/>
      </c>
      <c r="O35" s="14" t="str">
        <f>IF(G35="","",LEN(G35)-LEN(SUBSTITUTE(SUBSTITUTE(G35," ",),"　",)))</f>
        <v/>
      </c>
      <c r="Q35" s="14" t="str">
        <f>IF(I35="","",LEN(I35)-LEN(SUBSTITUTE(SUBSTITUTE(I35," ",),"　",)))</f>
        <v/>
      </c>
      <c r="S35" s="17"/>
      <c r="T35" s="17"/>
      <c r="U35" s="17"/>
      <c r="V35" s="17"/>
      <c r="W35" s="17"/>
      <c r="X35" s="17"/>
      <c r="Y35" s="17"/>
    </row>
    <row r="36" spans="2:25" ht="27" customHeight="1" thickBot="1" x14ac:dyDescent="0.2">
      <c r="B36" s="39"/>
      <c r="C36" s="40" t="s">
        <v>156</v>
      </c>
      <c r="D36" s="41"/>
      <c r="E36" s="62"/>
      <c r="F36" s="43"/>
      <c r="G36" s="62"/>
      <c r="H36" s="43"/>
      <c r="I36" s="64"/>
      <c r="J36" s="17"/>
      <c r="K36" s="17"/>
      <c r="M36" s="45"/>
      <c r="N36" s="45"/>
      <c r="O36" s="45"/>
      <c r="P36" s="45"/>
      <c r="Q36" s="45"/>
      <c r="S36" s="17"/>
      <c r="T36" s="3" t="str">
        <f>IF(B36="","",B36&amp;C36&amp;B38)</f>
        <v/>
      </c>
      <c r="U36" s="3">
        <f>IF(T36="",0,T36)</f>
        <v>0</v>
      </c>
      <c r="V36" s="3">
        <f>IF(ISERROR(VLOOKUP(U36,$T$11:T35,1,FALSE)),1,VLOOKUP(U36,$T$11:T35,1,FALSE))</f>
        <v>1</v>
      </c>
      <c r="W36" s="3" t="str">
        <f>IF(U36=V36,1,"")</f>
        <v/>
      </c>
      <c r="X36" s="3" t="str">
        <f>IF(B38="","",IF(W36=1,B38,""))</f>
        <v/>
      </c>
      <c r="Y36" s="17"/>
    </row>
    <row r="37" spans="2:25" ht="27" customHeight="1" x14ac:dyDescent="0.15">
      <c r="B37" s="46" t="s">
        <v>22</v>
      </c>
      <c r="C37" s="47" t="s">
        <v>19</v>
      </c>
      <c r="D37" s="48"/>
      <c r="E37" s="50"/>
      <c r="F37" s="50"/>
      <c r="G37" s="50"/>
      <c r="H37" s="50"/>
      <c r="I37" s="74"/>
      <c r="J37" s="17"/>
      <c r="K37" s="17"/>
      <c r="L37" s="52" t="str">
        <f>IF(B36="混合","←下段には男子","")</f>
        <v/>
      </c>
      <c r="M37" s="14" t="str">
        <f>IF(E37="","",LEN(E37)-LEN(SUBSTITUTE(SUBSTITUTE(E37," ",),"　",)))</f>
        <v/>
      </c>
      <c r="O37" s="14" t="str">
        <f>IF(G37="","",LEN(G37)-LEN(SUBSTITUTE(SUBSTITUTE(G37," ",),"　",)))</f>
        <v/>
      </c>
      <c r="Q37" s="14" t="str">
        <f>IF(I37="","",LEN(I37)-LEN(SUBSTITUTE(SUBSTITUTE(I37," ",),"　",)))</f>
        <v/>
      </c>
      <c r="S37" s="17"/>
      <c r="T37" s="17"/>
      <c r="U37" s="17"/>
      <c r="V37" s="17"/>
      <c r="W37" s="17"/>
      <c r="X37" s="17"/>
      <c r="Y37" s="17"/>
    </row>
    <row r="38" spans="2:25" ht="27.75" customHeight="1" thickBot="1" x14ac:dyDescent="0.2">
      <c r="B38" s="53"/>
      <c r="C38" s="150"/>
      <c r="D38" s="54"/>
      <c r="E38" s="56"/>
      <c r="F38" s="56"/>
      <c r="G38" s="56"/>
      <c r="H38" s="56"/>
      <c r="I38" s="75"/>
      <c r="J38" s="17"/>
      <c r="K38" s="17"/>
      <c r="L38" s="249" t="str">
        <f>IF(AND(W36=1,X36=""),"チーム枝記号がついていません",IF(W36=1,"チーム枝記号"&amp;X36&amp;"が重複しています",""))</f>
        <v/>
      </c>
      <c r="M38" s="249"/>
      <c r="N38" s="249"/>
      <c r="O38" s="249"/>
      <c r="P38" s="249"/>
      <c r="Q38" s="249"/>
      <c r="S38" s="17"/>
      <c r="T38" s="17"/>
      <c r="U38" s="17"/>
      <c r="V38" s="17"/>
      <c r="W38" s="17"/>
      <c r="X38" s="17"/>
      <c r="Y38" s="17"/>
    </row>
    <row r="39" spans="2:25" ht="6" customHeight="1" x14ac:dyDescent="0.15">
      <c r="B39" s="17"/>
      <c r="C39" s="17"/>
      <c r="D39" s="76"/>
      <c r="E39" s="17"/>
      <c r="F39" s="76"/>
      <c r="G39" s="17"/>
      <c r="H39" s="76"/>
      <c r="I39" s="17"/>
      <c r="J39" s="17"/>
      <c r="K39" s="17"/>
      <c r="L39" s="17"/>
      <c r="M39" s="17"/>
      <c r="N39" s="17"/>
      <c r="O39" s="17"/>
      <c r="P39" s="17"/>
      <c r="Q39" s="17"/>
      <c r="R39" s="17"/>
      <c r="S39" s="17"/>
      <c r="T39" s="17"/>
      <c r="U39" s="17"/>
      <c r="V39" s="17"/>
      <c r="W39" s="17"/>
      <c r="X39" s="17"/>
      <c r="Y39" s="17"/>
    </row>
    <row r="40" spans="2:25" ht="27" customHeight="1" x14ac:dyDescent="0.15">
      <c r="B40" s="77"/>
      <c r="C40" s="77"/>
      <c r="D40" s="78"/>
      <c r="E40" s="79"/>
      <c r="F40" s="78"/>
      <c r="G40" s="79"/>
      <c r="H40" s="78"/>
      <c r="I40" s="79"/>
      <c r="J40" s="17"/>
      <c r="K40" s="17"/>
      <c r="L40" s="17"/>
      <c r="M40" s="17"/>
      <c r="N40" s="17"/>
      <c r="O40" s="17"/>
      <c r="P40" s="17"/>
      <c r="Q40" s="17"/>
      <c r="R40" s="17"/>
      <c r="S40" s="17"/>
      <c r="T40" s="17"/>
      <c r="U40" s="17"/>
      <c r="V40" s="17"/>
      <c r="W40" s="17"/>
      <c r="X40" s="17"/>
      <c r="Y40" s="17"/>
    </row>
    <row r="41" spans="2:25" ht="27" customHeight="1" x14ac:dyDescent="0.15">
      <c r="B41" s="80"/>
      <c r="C41" s="81"/>
      <c r="D41" s="78"/>
      <c r="E41" s="79"/>
      <c r="F41" s="78"/>
      <c r="G41" s="79"/>
      <c r="H41" s="78"/>
      <c r="I41" s="79"/>
      <c r="J41" s="17"/>
      <c r="K41" s="17"/>
      <c r="L41" s="17"/>
      <c r="M41" s="17"/>
      <c r="N41" s="17"/>
      <c r="O41" s="17"/>
      <c r="P41" s="17"/>
      <c r="Q41" s="17"/>
      <c r="R41" s="17"/>
      <c r="S41" s="17"/>
      <c r="T41" s="17"/>
      <c r="U41" s="17"/>
      <c r="V41" s="17"/>
      <c r="W41" s="17"/>
      <c r="X41" s="17"/>
      <c r="Y41" s="17"/>
    </row>
    <row r="42" spans="2:25" ht="27" customHeight="1" x14ac:dyDescent="0.15">
      <c r="B42" s="82"/>
      <c r="C42" s="77"/>
      <c r="D42" s="78"/>
      <c r="E42" s="79"/>
      <c r="F42" s="78"/>
      <c r="G42" s="79"/>
      <c r="H42" s="78"/>
      <c r="I42" s="79"/>
      <c r="J42" s="17"/>
      <c r="K42" s="17"/>
      <c r="L42" s="17"/>
      <c r="M42" s="17"/>
      <c r="N42" s="17"/>
      <c r="O42" s="17"/>
      <c r="P42" s="17"/>
      <c r="Q42" s="17"/>
      <c r="R42" s="17"/>
      <c r="S42" s="17"/>
      <c r="T42" s="17"/>
      <c r="U42" s="17"/>
      <c r="V42" s="17"/>
      <c r="W42" s="17"/>
      <c r="X42" s="17"/>
      <c r="Y42" s="17"/>
    </row>
    <row r="43" spans="2:25" ht="27.75" customHeight="1" x14ac:dyDescent="0.15">
      <c r="B43" s="83"/>
      <c r="C43" s="83"/>
      <c r="D43" s="78"/>
      <c r="E43" s="79"/>
      <c r="F43" s="78"/>
      <c r="G43" s="79"/>
      <c r="H43" s="78"/>
      <c r="I43" s="79"/>
      <c r="J43" s="17"/>
      <c r="K43" s="17"/>
      <c r="L43" s="17"/>
      <c r="M43" s="17"/>
      <c r="N43" s="17"/>
      <c r="O43" s="17"/>
      <c r="P43" s="17"/>
      <c r="Q43" s="17"/>
      <c r="R43" s="17"/>
      <c r="S43" s="17"/>
      <c r="T43" s="17"/>
      <c r="U43" s="17"/>
      <c r="V43" s="17"/>
      <c r="W43" s="17"/>
      <c r="X43" s="17"/>
      <c r="Y43" s="17"/>
    </row>
    <row r="44" spans="2:25" ht="6" customHeight="1" x14ac:dyDescent="0.15">
      <c r="B44" s="17"/>
      <c r="C44" s="17"/>
      <c r="D44" s="76"/>
      <c r="E44" s="17"/>
      <c r="F44" s="76"/>
      <c r="G44" s="17"/>
      <c r="H44" s="76"/>
      <c r="I44" s="17"/>
      <c r="J44" s="17"/>
      <c r="K44" s="17"/>
      <c r="L44" s="17"/>
      <c r="M44" s="17"/>
      <c r="N44" s="17"/>
      <c r="O44" s="17"/>
      <c r="P44" s="17"/>
      <c r="Q44" s="17"/>
      <c r="R44" s="17"/>
      <c r="S44" s="17"/>
      <c r="T44" s="17"/>
      <c r="U44" s="17"/>
      <c r="V44" s="17"/>
      <c r="W44" s="17"/>
      <c r="X44" s="17"/>
      <c r="Y44" s="17"/>
    </row>
    <row r="45" spans="2:25" ht="27" customHeight="1" x14ac:dyDescent="0.15">
      <c r="B45" s="77"/>
      <c r="C45" s="77"/>
      <c r="D45" s="78"/>
      <c r="E45" s="79"/>
      <c r="F45" s="78"/>
      <c r="G45" s="79"/>
      <c r="H45" s="78"/>
      <c r="I45" s="79"/>
      <c r="J45" s="17"/>
      <c r="K45" s="17"/>
      <c r="L45" s="17"/>
      <c r="M45" s="17"/>
      <c r="N45" s="17"/>
      <c r="O45" s="17"/>
      <c r="P45" s="17"/>
      <c r="Q45" s="17"/>
      <c r="R45" s="17"/>
      <c r="S45" s="17"/>
      <c r="T45" s="17"/>
      <c r="U45" s="17"/>
      <c r="V45" s="17"/>
      <c r="W45" s="17"/>
      <c r="X45" s="17"/>
      <c r="Y45" s="17"/>
    </row>
    <row r="46" spans="2:25" ht="27" customHeight="1" x14ac:dyDescent="0.15">
      <c r="B46" s="80"/>
      <c r="C46" s="81"/>
      <c r="D46" s="78"/>
      <c r="E46" s="79"/>
      <c r="F46" s="78"/>
      <c r="G46" s="79"/>
      <c r="H46" s="78"/>
      <c r="I46" s="79"/>
      <c r="J46" s="17"/>
      <c r="K46" s="17"/>
      <c r="L46" s="17"/>
      <c r="M46" s="17"/>
      <c r="N46" s="17"/>
      <c r="O46" s="17"/>
      <c r="P46" s="17"/>
      <c r="Q46" s="17"/>
      <c r="R46" s="17"/>
      <c r="S46" s="17"/>
      <c r="T46" s="17"/>
      <c r="U46" s="17"/>
      <c r="V46" s="17"/>
      <c r="W46" s="17"/>
      <c r="X46" s="17"/>
      <c r="Y46" s="17"/>
    </row>
    <row r="47" spans="2:25" ht="27" customHeight="1" x14ac:dyDescent="0.15">
      <c r="B47" s="82"/>
      <c r="C47" s="77"/>
      <c r="D47" s="78"/>
      <c r="E47" s="79"/>
      <c r="F47" s="78"/>
      <c r="G47" s="79"/>
      <c r="H47" s="78"/>
      <c r="I47" s="79"/>
      <c r="J47" s="17"/>
      <c r="K47" s="17"/>
      <c r="L47" s="17"/>
      <c r="M47" s="17"/>
      <c r="N47" s="17"/>
      <c r="O47" s="17"/>
      <c r="P47" s="17"/>
      <c r="Q47" s="17"/>
      <c r="R47" s="17"/>
      <c r="S47" s="17"/>
      <c r="T47" s="17"/>
      <c r="U47" s="17"/>
      <c r="V47" s="17"/>
      <c r="W47" s="17"/>
      <c r="X47" s="17"/>
      <c r="Y47" s="17"/>
    </row>
    <row r="48" spans="2:25" ht="27.75" customHeight="1" x14ac:dyDescent="0.15">
      <c r="B48" s="83"/>
      <c r="C48" s="83"/>
      <c r="D48" s="78"/>
      <c r="E48" s="79"/>
      <c r="F48" s="78"/>
      <c r="G48" s="79"/>
      <c r="H48" s="78"/>
      <c r="I48" s="79"/>
      <c r="J48" s="17"/>
      <c r="K48" s="17"/>
      <c r="L48" s="17"/>
      <c r="M48" s="17"/>
      <c r="N48" s="17"/>
      <c r="O48" s="17"/>
      <c r="P48" s="17"/>
      <c r="Q48" s="17"/>
      <c r="R48" s="17"/>
      <c r="S48" s="17"/>
      <c r="T48" s="17"/>
      <c r="U48" s="17"/>
      <c r="V48" s="17"/>
      <c r="W48" s="17"/>
      <c r="X48" s="17"/>
      <c r="Y48" s="17"/>
    </row>
    <row r="49" spans="2:25" ht="6" customHeight="1" x14ac:dyDescent="0.15">
      <c r="B49" s="17"/>
      <c r="C49" s="17"/>
      <c r="D49" s="76"/>
      <c r="E49" s="17"/>
      <c r="F49" s="76"/>
      <c r="G49" s="17"/>
      <c r="H49" s="76"/>
      <c r="I49" s="17"/>
      <c r="J49" s="17"/>
      <c r="K49" s="17"/>
      <c r="L49" s="17"/>
      <c r="M49" s="17"/>
      <c r="N49" s="17"/>
      <c r="O49" s="17"/>
      <c r="P49" s="17"/>
      <c r="Q49" s="17"/>
      <c r="R49" s="17"/>
      <c r="S49" s="17"/>
      <c r="T49" s="17"/>
      <c r="U49" s="17"/>
      <c r="V49" s="17"/>
      <c r="W49" s="17"/>
      <c r="X49" s="17"/>
      <c r="Y49" s="17"/>
    </row>
    <row r="50" spans="2:25" ht="27" customHeight="1" x14ac:dyDescent="0.15">
      <c r="B50" s="77"/>
      <c r="C50" s="77"/>
      <c r="D50" s="78"/>
      <c r="E50" s="79"/>
      <c r="F50" s="78"/>
      <c r="G50" s="79"/>
      <c r="H50" s="78"/>
      <c r="I50" s="79"/>
      <c r="J50" s="17"/>
      <c r="K50" s="17"/>
      <c r="L50" s="17"/>
      <c r="M50" s="17"/>
      <c r="N50" s="17"/>
      <c r="O50" s="17"/>
      <c r="P50" s="17"/>
      <c r="Q50" s="17"/>
      <c r="R50" s="17"/>
      <c r="S50" s="17"/>
      <c r="T50" s="17"/>
      <c r="U50" s="17"/>
      <c r="V50" s="17"/>
      <c r="W50" s="17"/>
      <c r="X50" s="17"/>
      <c r="Y50" s="17"/>
    </row>
    <row r="51" spans="2:25" ht="27" customHeight="1" x14ac:dyDescent="0.15">
      <c r="B51" s="80"/>
      <c r="C51" s="81"/>
      <c r="D51" s="78"/>
      <c r="E51" s="79"/>
      <c r="F51" s="78"/>
      <c r="G51" s="79"/>
      <c r="H51" s="78"/>
      <c r="I51" s="79"/>
      <c r="J51" s="17"/>
      <c r="K51" s="17"/>
      <c r="L51" s="17"/>
      <c r="M51" s="17"/>
      <c r="N51" s="17"/>
      <c r="O51" s="17"/>
      <c r="P51" s="17"/>
      <c r="Q51" s="17"/>
      <c r="R51" s="17"/>
      <c r="S51" s="17"/>
      <c r="T51" s="17"/>
      <c r="U51" s="17"/>
      <c r="V51" s="17"/>
      <c r="W51" s="17"/>
      <c r="X51" s="17"/>
      <c r="Y51" s="17"/>
    </row>
    <row r="52" spans="2:25" ht="27" customHeight="1" x14ac:dyDescent="0.15">
      <c r="B52" s="82"/>
      <c r="C52" s="77"/>
      <c r="D52" s="78"/>
      <c r="E52" s="79"/>
      <c r="F52" s="78"/>
      <c r="G52" s="79"/>
      <c r="H52" s="78"/>
      <c r="I52" s="79"/>
      <c r="J52" s="17"/>
      <c r="K52" s="17"/>
      <c r="L52" s="17"/>
      <c r="M52" s="17"/>
      <c r="N52" s="17"/>
      <c r="O52" s="17"/>
      <c r="P52" s="17"/>
      <c r="Q52" s="17"/>
      <c r="R52" s="17"/>
      <c r="S52" s="17"/>
      <c r="T52" s="17"/>
      <c r="U52" s="17"/>
      <c r="V52" s="17"/>
      <c r="W52" s="17"/>
      <c r="X52" s="17"/>
      <c r="Y52" s="17"/>
    </row>
    <row r="53" spans="2:25" ht="27.75" customHeight="1" x14ac:dyDescent="0.15">
      <c r="B53" s="83"/>
      <c r="C53" s="83"/>
      <c r="D53" s="78"/>
      <c r="E53" s="79"/>
      <c r="F53" s="78"/>
      <c r="G53" s="79"/>
      <c r="H53" s="78"/>
      <c r="I53" s="79"/>
      <c r="J53" s="17"/>
      <c r="K53" s="17"/>
      <c r="L53" s="17"/>
      <c r="M53" s="17"/>
      <c r="N53" s="17"/>
      <c r="O53" s="17"/>
      <c r="P53" s="17"/>
      <c r="Q53" s="17"/>
      <c r="R53" s="17"/>
      <c r="S53" s="17"/>
      <c r="T53" s="17"/>
      <c r="U53" s="17"/>
      <c r="V53" s="17"/>
      <c r="W53" s="17"/>
      <c r="X53" s="17"/>
      <c r="Y53" s="17"/>
    </row>
    <row r="54" spans="2:25" ht="6" customHeight="1" x14ac:dyDescent="0.15">
      <c r="B54" s="17"/>
      <c r="C54" s="17"/>
      <c r="D54" s="76"/>
      <c r="E54" s="17"/>
      <c r="F54" s="76"/>
      <c r="G54" s="17"/>
      <c r="H54" s="76"/>
      <c r="I54" s="17"/>
      <c r="J54" s="17"/>
      <c r="K54" s="17"/>
      <c r="L54" s="17"/>
      <c r="M54" s="17"/>
      <c r="N54" s="17"/>
      <c r="O54" s="17"/>
      <c r="P54" s="17"/>
      <c r="Q54" s="17"/>
      <c r="R54" s="17"/>
      <c r="S54" s="17"/>
      <c r="T54" s="17"/>
      <c r="U54" s="17"/>
      <c r="V54" s="17"/>
      <c r="W54" s="17"/>
      <c r="X54" s="17"/>
      <c r="Y54" s="17"/>
    </row>
    <row r="55" spans="2:25" ht="27" customHeight="1" x14ac:dyDescent="0.15">
      <c r="B55" s="77"/>
      <c r="C55" s="77"/>
      <c r="D55" s="78"/>
      <c r="E55" s="79"/>
      <c r="F55" s="78"/>
      <c r="G55" s="79"/>
      <c r="H55" s="78"/>
      <c r="I55" s="79"/>
      <c r="J55" s="17"/>
      <c r="K55" s="17"/>
      <c r="L55" s="17"/>
      <c r="M55" s="17"/>
      <c r="N55" s="17"/>
      <c r="O55" s="17"/>
      <c r="P55" s="17"/>
      <c r="Q55" s="17"/>
      <c r="R55" s="17"/>
      <c r="S55" s="17"/>
      <c r="T55" s="17"/>
      <c r="U55" s="17"/>
      <c r="V55" s="17"/>
      <c r="W55" s="17"/>
      <c r="X55" s="17"/>
      <c r="Y55" s="17"/>
    </row>
    <row r="56" spans="2:25" ht="27" customHeight="1" x14ac:dyDescent="0.15">
      <c r="B56" s="80"/>
      <c r="C56" s="81"/>
      <c r="D56" s="78"/>
      <c r="E56" s="79"/>
      <c r="F56" s="78"/>
      <c r="G56" s="79"/>
      <c r="H56" s="78"/>
      <c r="I56" s="79"/>
      <c r="J56" s="17"/>
      <c r="K56" s="17"/>
      <c r="L56" s="17"/>
      <c r="M56" s="17"/>
      <c r="N56" s="17"/>
      <c r="O56" s="17"/>
      <c r="P56" s="17"/>
      <c r="Q56" s="17"/>
      <c r="R56" s="17"/>
      <c r="S56" s="17"/>
      <c r="T56" s="17"/>
      <c r="U56" s="17"/>
      <c r="V56" s="17"/>
      <c r="W56" s="17"/>
      <c r="X56" s="17"/>
      <c r="Y56" s="17"/>
    </row>
    <row r="57" spans="2:25" ht="27" customHeight="1" x14ac:dyDescent="0.15">
      <c r="B57" s="82"/>
      <c r="C57" s="77"/>
      <c r="D57" s="78"/>
      <c r="E57" s="79"/>
      <c r="F57" s="78"/>
      <c r="G57" s="79"/>
      <c r="H57" s="78"/>
      <c r="I57" s="79"/>
      <c r="J57" s="17"/>
      <c r="K57" s="17"/>
      <c r="L57" s="17"/>
      <c r="M57" s="17"/>
      <c r="N57" s="17"/>
      <c r="O57" s="17"/>
      <c r="P57" s="17"/>
      <c r="Q57" s="17"/>
      <c r="R57" s="17"/>
      <c r="S57" s="17"/>
      <c r="T57" s="17"/>
      <c r="U57" s="17"/>
      <c r="V57" s="17"/>
      <c r="W57" s="17"/>
      <c r="X57" s="17"/>
      <c r="Y57" s="17"/>
    </row>
    <row r="58" spans="2:25" ht="27.75" customHeight="1" x14ac:dyDescent="0.15">
      <c r="B58" s="83"/>
      <c r="C58" s="83"/>
      <c r="D58" s="78"/>
      <c r="E58" s="79"/>
      <c r="F58" s="78"/>
      <c r="G58" s="79"/>
      <c r="H58" s="78"/>
      <c r="I58" s="79"/>
      <c r="J58" s="17"/>
      <c r="K58" s="17"/>
      <c r="L58" s="17"/>
      <c r="M58" s="17"/>
      <c r="N58" s="17"/>
      <c r="O58" s="17"/>
      <c r="P58" s="17"/>
      <c r="Q58" s="17"/>
      <c r="R58" s="17"/>
      <c r="S58" s="17"/>
      <c r="T58" s="17"/>
      <c r="U58" s="17"/>
      <c r="V58" s="17"/>
      <c r="W58" s="17"/>
      <c r="X58" s="17"/>
      <c r="Y58" s="17"/>
    </row>
    <row r="59" spans="2:25" ht="6" customHeight="1" x14ac:dyDescent="0.15">
      <c r="B59" s="17"/>
      <c r="C59" s="17"/>
      <c r="D59" s="76"/>
      <c r="E59" s="17"/>
      <c r="F59" s="76"/>
      <c r="G59" s="17"/>
      <c r="H59" s="76"/>
      <c r="I59" s="17"/>
      <c r="J59" s="17"/>
      <c r="K59" s="17"/>
      <c r="L59" s="17"/>
      <c r="M59" s="17"/>
      <c r="N59" s="17"/>
      <c r="O59" s="17"/>
      <c r="P59" s="17"/>
      <c r="Q59" s="17"/>
      <c r="R59" s="17"/>
      <c r="S59" s="17"/>
      <c r="T59" s="17"/>
      <c r="U59" s="17"/>
      <c r="V59" s="17"/>
      <c r="W59" s="17"/>
      <c r="X59" s="17"/>
      <c r="Y59" s="17"/>
    </row>
    <row r="60" spans="2:25" ht="27" customHeight="1" x14ac:dyDescent="0.15">
      <c r="B60" s="77"/>
      <c r="C60" s="77"/>
      <c r="D60" s="78"/>
      <c r="E60" s="79"/>
      <c r="F60" s="78"/>
      <c r="G60" s="79"/>
      <c r="H60" s="78"/>
      <c r="I60" s="79"/>
      <c r="J60" s="17"/>
      <c r="K60" s="17"/>
      <c r="L60" s="17"/>
      <c r="M60" s="17"/>
      <c r="N60" s="17"/>
      <c r="O60" s="17"/>
      <c r="P60" s="17"/>
      <c r="Q60" s="17"/>
      <c r="R60" s="17"/>
      <c r="S60" s="17"/>
      <c r="T60" s="17"/>
      <c r="U60" s="17"/>
      <c r="V60" s="17"/>
      <c r="W60" s="17"/>
      <c r="X60" s="17"/>
      <c r="Y60" s="17"/>
    </row>
    <row r="61" spans="2:25" ht="27" customHeight="1" x14ac:dyDescent="0.15">
      <c r="B61" s="80"/>
      <c r="C61" s="81"/>
      <c r="D61" s="78"/>
      <c r="E61" s="79"/>
      <c r="F61" s="78"/>
      <c r="G61" s="79"/>
      <c r="H61" s="78"/>
      <c r="I61" s="79"/>
      <c r="J61" s="17"/>
      <c r="K61" s="17"/>
      <c r="L61" s="17"/>
      <c r="M61" s="17"/>
      <c r="N61" s="17"/>
      <c r="O61" s="17"/>
      <c r="P61" s="17"/>
      <c r="Q61" s="17"/>
      <c r="R61" s="17"/>
      <c r="S61" s="17"/>
      <c r="T61" s="17"/>
      <c r="U61" s="17"/>
      <c r="V61" s="17"/>
      <c r="W61" s="17"/>
      <c r="X61" s="17"/>
      <c r="Y61" s="17"/>
    </row>
    <row r="62" spans="2:25" ht="27" customHeight="1" x14ac:dyDescent="0.15">
      <c r="B62" s="82"/>
      <c r="C62" s="77"/>
      <c r="D62" s="78"/>
      <c r="E62" s="79"/>
      <c r="F62" s="78"/>
      <c r="G62" s="79"/>
      <c r="H62" s="78"/>
      <c r="I62" s="79"/>
      <c r="J62" s="17"/>
      <c r="K62" s="17"/>
      <c r="L62" s="17"/>
      <c r="M62" s="17"/>
      <c r="N62" s="17"/>
      <c r="O62" s="17"/>
      <c r="P62" s="17"/>
      <c r="Q62" s="17"/>
      <c r="R62" s="17"/>
      <c r="S62" s="17"/>
      <c r="T62" s="17"/>
      <c r="U62" s="17"/>
      <c r="V62" s="17"/>
      <c r="W62" s="17"/>
      <c r="X62" s="17"/>
      <c r="Y62" s="17"/>
    </row>
    <row r="63" spans="2:25" ht="27.75" customHeight="1" x14ac:dyDescent="0.15">
      <c r="B63" s="83"/>
      <c r="C63" s="83"/>
      <c r="D63" s="78"/>
      <c r="E63" s="79"/>
      <c r="F63" s="78"/>
      <c r="G63" s="79"/>
      <c r="H63" s="78"/>
      <c r="I63" s="79"/>
      <c r="J63" s="17"/>
      <c r="K63" s="17"/>
      <c r="L63" s="17"/>
      <c r="M63" s="17"/>
      <c r="N63" s="17"/>
      <c r="O63" s="17"/>
      <c r="P63" s="17"/>
      <c r="Q63" s="17"/>
      <c r="R63" s="17"/>
      <c r="S63" s="17"/>
      <c r="T63" s="17"/>
      <c r="U63" s="17"/>
      <c r="V63" s="17"/>
      <c r="W63" s="17"/>
      <c r="X63" s="17"/>
      <c r="Y63" s="17"/>
    </row>
    <row r="64" spans="2:25" ht="6" customHeight="1" x14ac:dyDescent="0.15">
      <c r="B64" s="17"/>
      <c r="C64" s="17"/>
      <c r="D64" s="76"/>
      <c r="E64" s="17"/>
      <c r="F64" s="76"/>
      <c r="G64" s="17"/>
      <c r="H64" s="76"/>
      <c r="I64" s="17"/>
      <c r="J64" s="17"/>
      <c r="K64" s="17"/>
      <c r="L64" s="17"/>
      <c r="M64" s="17"/>
      <c r="N64" s="17"/>
      <c r="O64" s="17"/>
      <c r="P64" s="17"/>
      <c r="Q64" s="17"/>
      <c r="R64" s="17"/>
      <c r="S64" s="17"/>
      <c r="T64" s="17"/>
      <c r="U64" s="17"/>
      <c r="V64" s="17"/>
      <c r="W64" s="17"/>
      <c r="X64" s="17"/>
      <c r="Y64" s="17"/>
    </row>
    <row r="65" spans="2:25" ht="27" customHeight="1" x14ac:dyDescent="0.15">
      <c r="B65" s="77"/>
      <c r="C65" s="77"/>
      <c r="D65" s="78"/>
      <c r="E65" s="79"/>
      <c r="F65" s="78"/>
      <c r="G65" s="79"/>
      <c r="H65" s="78"/>
      <c r="I65" s="79"/>
      <c r="J65" s="17"/>
      <c r="K65" s="17"/>
      <c r="L65" s="17"/>
      <c r="M65" s="17"/>
      <c r="N65" s="17"/>
      <c r="O65" s="17"/>
      <c r="P65" s="17"/>
      <c r="Q65" s="17"/>
      <c r="R65" s="17"/>
      <c r="S65" s="17"/>
      <c r="T65" s="17"/>
      <c r="U65" s="17"/>
      <c r="V65" s="17"/>
      <c r="W65" s="17"/>
      <c r="X65" s="17"/>
      <c r="Y65" s="17"/>
    </row>
    <row r="66" spans="2:25" ht="27" customHeight="1" x14ac:dyDescent="0.15">
      <c r="B66" s="80"/>
      <c r="C66" s="81"/>
      <c r="D66" s="78"/>
      <c r="E66" s="79"/>
      <c r="F66" s="78"/>
      <c r="G66" s="79"/>
      <c r="H66" s="78"/>
      <c r="I66" s="79"/>
      <c r="J66" s="17"/>
      <c r="K66" s="17"/>
      <c r="L66" s="17"/>
      <c r="M66" s="17"/>
      <c r="N66" s="17"/>
      <c r="O66" s="17"/>
      <c r="P66" s="17"/>
      <c r="Q66" s="17"/>
      <c r="R66" s="17"/>
      <c r="S66" s="17"/>
      <c r="T66" s="17"/>
      <c r="U66" s="17"/>
      <c r="V66" s="17"/>
      <c r="W66" s="17"/>
      <c r="X66" s="17"/>
      <c r="Y66" s="17"/>
    </row>
    <row r="67" spans="2:25" ht="27" customHeight="1" x14ac:dyDescent="0.15">
      <c r="B67" s="82"/>
      <c r="C67" s="77"/>
      <c r="D67" s="78"/>
      <c r="E67" s="79"/>
      <c r="F67" s="78"/>
      <c r="G67" s="79"/>
      <c r="H67" s="78"/>
      <c r="I67" s="79"/>
      <c r="J67" s="17"/>
      <c r="K67" s="17"/>
      <c r="L67" s="17"/>
      <c r="M67" s="17"/>
      <c r="N67" s="17"/>
      <c r="O67" s="17"/>
      <c r="P67" s="17"/>
      <c r="Q67" s="17"/>
      <c r="R67" s="17"/>
      <c r="S67" s="17"/>
      <c r="T67" s="17"/>
      <c r="U67" s="17"/>
      <c r="V67" s="17"/>
      <c r="W67" s="17"/>
      <c r="X67" s="17"/>
      <c r="Y67" s="17"/>
    </row>
    <row r="68" spans="2:25" ht="27.75" customHeight="1" x14ac:dyDescent="0.15">
      <c r="B68" s="83"/>
      <c r="C68" s="83"/>
      <c r="D68" s="78"/>
      <c r="E68" s="79"/>
      <c r="F68" s="78"/>
      <c r="G68" s="79"/>
      <c r="H68" s="78"/>
      <c r="I68" s="79"/>
      <c r="J68" s="17"/>
      <c r="K68" s="17"/>
      <c r="L68" s="17"/>
      <c r="M68" s="17"/>
      <c r="N68" s="17"/>
      <c r="O68" s="17"/>
      <c r="P68" s="17"/>
      <c r="Q68" s="17"/>
      <c r="R68" s="17"/>
      <c r="S68" s="17"/>
    </row>
    <row r="69" spans="2:25" ht="21" customHeight="1" x14ac:dyDescent="0.15">
      <c r="B69" s="17"/>
      <c r="C69" s="17"/>
      <c r="D69" s="76"/>
      <c r="E69" s="17"/>
      <c r="F69" s="76"/>
      <c r="G69" s="17"/>
      <c r="H69" s="76"/>
      <c r="I69" s="17"/>
      <c r="J69" s="17"/>
      <c r="K69" s="17"/>
      <c r="L69" s="17"/>
      <c r="M69" s="17"/>
      <c r="N69" s="17"/>
      <c r="O69" s="17"/>
      <c r="P69" s="17"/>
      <c r="Q69" s="17"/>
      <c r="R69" s="17"/>
      <c r="S69" s="17"/>
    </row>
    <row r="70" spans="2:25" ht="21" customHeight="1" x14ac:dyDescent="0.15">
      <c r="B70" s="17"/>
      <c r="C70" s="17"/>
      <c r="D70" s="76"/>
      <c r="E70" s="17"/>
      <c r="F70" s="76"/>
      <c r="G70" s="17"/>
      <c r="H70" s="76"/>
      <c r="I70" s="17"/>
      <c r="J70" s="17"/>
      <c r="K70" s="17"/>
      <c r="L70" s="17"/>
      <c r="M70" s="17"/>
      <c r="N70" s="17"/>
      <c r="O70" s="17"/>
      <c r="P70" s="17"/>
      <c r="Q70" s="17"/>
      <c r="R70" s="17"/>
      <c r="S70" s="17"/>
      <c r="T70" s="17"/>
    </row>
  </sheetData>
  <sheetProtection algorithmName="SHA-512" hashValue="VW/cjKLp+yDDMo74BtCr7q05c+UOraUo08EYpY6MBLRUD2fLXl2GruIan+ZtnlQvzfKrETtCiZOm5Uorm/HMQQ==" saltValue="wo9MuZi5qlUfm2E1Dr6gtw==" spinCount="100000" sheet="1" selectLockedCells="1"/>
  <mergeCells count="8">
    <mergeCell ref="L28:Q28"/>
    <mergeCell ref="L33:Q33"/>
    <mergeCell ref="L38:Q38"/>
    <mergeCell ref="B1:F1"/>
    <mergeCell ref="L2:R7"/>
    <mergeCell ref="L13:Q13"/>
    <mergeCell ref="L18:Q18"/>
    <mergeCell ref="L23:Q23"/>
  </mergeCells>
  <phoneticPr fontId="1"/>
  <conditionalFormatting sqref="B11 B16 B21 B26">
    <cfRule type="expression" dxfId="619" priority="913" stopIfTrue="1">
      <formula>NOT(ISERROR(SEARCH("女",$B11)))</formula>
    </cfRule>
    <cfRule type="expression" dxfId="618" priority="914" stopIfTrue="1">
      <formula>NOT(ISERROR(SEARCH("男",$B11)))</formula>
    </cfRule>
  </conditionalFormatting>
  <conditionalFormatting sqref="C11">
    <cfRule type="expression" dxfId="617" priority="911" stopIfTrue="1">
      <formula>NOT(ISERROR(SEARCH("男",$B11)))</formula>
    </cfRule>
    <cfRule type="expression" dxfId="616" priority="912" stopIfTrue="1">
      <formula>NOT(ISERROR(SEARCH("女",$B11)))</formula>
    </cfRule>
  </conditionalFormatting>
  <conditionalFormatting sqref="C13">
    <cfRule type="expression" dxfId="615" priority="909" stopIfTrue="1">
      <formula>NOT(ISERROR(SEARCH("男",$B11)))</formula>
    </cfRule>
    <cfRule type="expression" dxfId="614" priority="910" stopIfTrue="1">
      <formula>NOT(ISERROR(SEARCH("女",$B11)))</formula>
    </cfRule>
  </conditionalFormatting>
  <conditionalFormatting sqref="D10:E10">
    <cfRule type="expression" dxfId="613" priority="905" stopIfTrue="1">
      <formula>NOT(ISERROR(SEARCH("男",$B11)))</formula>
    </cfRule>
    <cfRule type="expression" dxfId="612" priority="906" stopIfTrue="1">
      <formula>NOT(ISERROR(SEARCH("女",$B11)))</formula>
    </cfRule>
  </conditionalFormatting>
  <conditionalFormatting sqref="D12:E12">
    <cfRule type="expression" dxfId="611" priority="901" stopIfTrue="1">
      <formula>NOT(ISERROR(SEARCH("男",$B11)))</formula>
    </cfRule>
    <cfRule type="expression" dxfId="610" priority="902" stopIfTrue="1">
      <formula>NOT(ISERROR(SEARCH("女",$B11)))</formula>
    </cfRule>
  </conditionalFormatting>
  <conditionalFormatting sqref="C26">
    <cfRule type="expression" dxfId="609" priority="857" stopIfTrue="1">
      <formula>NOT(ISERROR(SEARCH("男",$B26)))</formula>
    </cfRule>
    <cfRule type="expression" dxfId="608" priority="858" stopIfTrue="1">
      <formula>NOT(ISERROR(SEARCH("女",$B26)))</formula>
    </cfRule>
  </conditionalFormatting>
  <conditionalFormatting sqref="C18">
    <cfRule type="expression" dxfId="607" priority="867" stopIfTrue="1">
      <formula>NOT(ISERROR(SEARCH("男",$B16)))</formula>
    </cfRule>
    <cfRule type="expression" dxfId="606" priority="868" stopIfTrue="1">
      <formula>NOT(ISERROR(SEARCH("女",$B16)))</formula>
    </cfRule>
  </conditionalFormatting>
  <conditionalFormatting sqref="C23">
    <cfRule type="expression" dxfId="605" priority="865" stopIfTrue="1">
      <formula>NOT(ISERROR(SEARCH("男",$B21)))</formula>
    </cfRule>
    <cfRule type="expression" dxfId="604" priority="866" stopIfTrue="1">
      <formula>NOT(ISERROR(SEARCH("女",$B21)))</formula>
    </cfRule>
  </conditionalFormatting>
  <conditionalFormatting sqref="C28">
    <cfRule type="expression" dxfId="603" priority="863" stopIfTrue="1">
      <formula>NOT(ISERROR(SEARCH("男",$B26)))</formula>
    </cfRule>
    <cfRule type="expression" dxfId="602" priority="864" stopIfTrue="1">
      <formula>NOT(ISERROR(SEARCH("女",$B26)))</formula>
    </cfRule>
  </conditionalFormatting>
  <conditionalFormatting sqref="C16">
    <cfRule type="expression" dxfId="601" priority="861" stopIfTrue="1">
      <formula>NOT(ISERROR(SEARCH("男",$B16)))</formula>
    </cfRule>
    <cfRule type="expression" dxfId="600" priority="862" stopIfTrue="1">
      <formula>NOT(ISERROR(SEARCH("女",$B16)))</formula>
    </cfRule>
  </conditionalFormatting>
  <conditionalFormatting sqref="C21">
    <cfRule type="expression" dxfId="599" priority="859" stopIfTrue="1">
      <formula>NOT(ISERROR(SEARCH("男",$B21)))</formula>
    </cfRule>
    <cfRule type="expression" dxfId="598" priority="860" stopIfTrue="1">
      <formula>NOT(ISERROR(SEARCH("女",$B21)))</formula>
    </cfRule>
  </conditionalFormatting>
  <conditionalFormatting sqref="B18">
    <cfRule type="expression" dxfId="597" priority="745" stopIfTrue="1">
      <formula>AND(B11=B16,E10&gt;0,E15&gt;0,B18=0)</formula>
    </cfRule>
    <cfRule type="expression" dxfId="596" priority="746" stopIfTrue="1">
      <formula>NOT(ISERROR(SEARCH("女",$B16)))</formula>
    </cfRule>
    <cfRule type="expression" dxfId="595" priority="856" stopIfTrue="1">
      <formula>NOT(ISERROR(SEARCH("男",$B16)))</formula>
    </cfRule>
  </conditionalFormatting>
  <conditionalFormatting sqref="B11">
    <cfRule type="expression" dxfId="594" priority="853" stopIfTrue="1">
      <formula>AND(B11="",E10&gt;0)</formula>
    </cfRule>
  </conditionalFormatting>
  <conditionalFormatting sqref="B16">
    <cfRule type="expression" dxfId="593" priority="852" stopIfTrue="1">
      <formula>AND(B16="",E15&gt;0)</formula>
    </cfRule>
  </conditionalFormatting>
  <conditionalFormatting sqref="B21">
    <cfRule type="expression" dxfId="592" priority="851" stopIfTrue="1">
      <formula>AND(B21="",E20&gt;0)</formula>
    </cfRule>
  </conditionalFormatting>
  <conditionalFormatting sqref="B26">
    <cfRule type="expression" dxfId="591" priority="850" stopIfTrue="1">
      <formula>AND(B26="",E25&gt;0)</formula>
    </cfRule>
  </conditionalFormatting>
  <conditionalFormatting sqref="D15">
    <cfRule type="expression" dxfId="590" priority="132" stopIfTrue="1">
      <formula>$B$16="混合"</formula>
    </cfRule>
    <cfRule type="expression" dxfId="589" priority="840" stopIfTrue="1">
      <formula>NOT(ISERROR(SEARCH("男",$B16)))</formula>
    </cfRule>
    <cfRule type="expression" dxfId="588" priority="841" stopIfTrue="1">
      <formula>NOT(ISERROR(SEARCH("女",$B16)))</formula>
    </cfRule>
  </conditionalFormatting>
  <conditionalFormatting sqref="D16">
    <cfRule type="expression" dxfId="587" priority="130" stopIfTrue="1">
      <formula>$B$16="混合"</formula>
    </cfRule>
    <cfRule type="expression" dxfId="586" priority="838" stopIfTrue="1">
      <formula>NOT(ISERROR(SEARCH("男",$B16)))</formula>
    </cfRule>
    <cfRule type="expression" dxfId="585" priority="839" stopIfTrue="1">
      <formula>NOT(ISERROR(SEARCH("女",$B16)))</formula>
    </cfRule>
  </conditionalFormatting>
  <conditionalFormatting sqref="D17">
    <cfRule type="expression" dxfId="584" priority="120" stopIfTrue="1">
      <formula>$B$16="混合"</formula>
    </cfRule>
    <cfRule type="expression" dxfId="583" priority="836" stopIfTrue="1">
      <formula>NOT(ISERROR(SEARCH("男",$B16)))</formula>
    </cfRule>
    <cfRule type="expression" dxfId="582" priority="837" stopIfTrue="1">
      <formula>NOT(ISERROR(SEARCH("女",$B16)))</formula>
    </cfRule>
  </conditionalFormatting>
  <conditionalFormatting sqref="D18">
    <cfRule type="expression" dxfId="581" priority="118" stopIfTrue="1">
      <formula>$B$16="混合"</formula>
    </cfRule>
    <cfRule type="expression" dxfId="580" priority="834" stopIfTrue="1">
      <formula>NOT(ISERROR(SEARCH("男",$B16)))</formula>
    </cfRule>
    <cfRule type="expression" dxfId="579" priority="835" stopIfTrue="1">
      <formula>NOT(ISERROR(SEARCH("女",$B16)))</formula>
    </cfRule>
  </conditionalFormatting>
  <conditionalFormatting sqref="E15 G15 I15">
    <cfRule type="expression" dxfId="578" priority="789" stopIfTrue="1">
      <formula>NOT(ISERROR(SEARCH("男",$B16)))</formula>
    </cfRule>
    <cfRule type="expression" dxfId="577" priority="790" stopIfTrue="1">
      <formula>NOT(ISERROR(SEARCH("女",$B16)))</formula>
    </cfRule>
  </conditionalFormatting>
  <conditionalFormatting sqref="E16 G16 I16">
    <cfRule type="expression" dxfId="576" priority="787" stopIfTrue="1">
      <formula>NOT(ISERROR(SEARCH("男",$B16)))</formula>
    </cfRule>
    <cfRule type="expression" dxfId="575" priority="788" stopIfTrue="1">
      <formula>NOT(ISERROR(SEARCH("女",$B16)))</formula>
    </cfRule>
  </conditionalFormatting>
  <conditionalFormatting sqref="E17 G17 I17">
    <cfRule type="expression" dxfId="574" priority="785" stopIfTrue="1">
      <formula>NOT(ISERROR(SEARCH("男",$B16)))</formula>
    </cfRule>
    <cfRule type="expression" dxfId="573" priority="786" stopIfTrue="1">
      <formula>NOT(ISERROR(SEARCH("女",$B16)))</formula>
    </cfRule>
  </conditionalFormatting>
  <conditionalFormatting sqref="E18 G18 I18">
    <cfRule type="expression" dxfId="572" priority="783" stopIfTrue="1">
      <formula>NOT(ISERROR(SEARCH("男",$B16)))</formula>
    </cfRule>
    <cfRule type="expression" dxfId="571" priority="784" stopIfTrue="1">
      <formula>NOT(ISERROR(SEARCH("女",$B16)))</formula>
    </cfRule>
  </conditionalFormatting>
  <conditionalFormatting sqref="E16">
    <cfRule type="expression" dxfId="570" priority="129" stopIfTrue="1">
      <formula>$B$16="混合"</formula>
    </cfRule>
    <cfRule type="expression" dxfId="569" priority="782" stopIfTrue="1">
      <formula>AND(E16="",E15&gt;0)</formula>
    </cfRule>
  </conditionalFormatting>
  <conditionalFormatting sqref="G16">
    <cfRule type="expression" dxfId="568" priority="125" stopIfTrue="1">
      <formula>$B$16="混合"</formula>
    </cfRule>
    <cfRule type="expression" dxfId="567" priority="781" stopIfTrue="1">
      <formula>AND(G15&gt;0,G16="")</formula>
    </cfRule>
  </conditionalFormatting>
  <conditionalFormatting sqref="I16">
    <cfRule type="expression" dxfId="566" priority="121" stopIfTrue="1">
      <formula>$B$16="混合"</formula>
    </cfRule>
    <cfRule type="expression" dxfId="565" priority="780" stopIfTrue="1">
      <formula>AND(I15&gt;0,I16="")</formula>
    </cfRule>
  </conditionalFormatting>
  <conditionalFormatting sqref="E18">
    <cfRule type="expression" dxfId="564" priority="117" stopIfTrue="1">
      <formula>$B$16="混合"</formula>
    </cfRule>
    <cfRule type="expression" dxfId="563" priority="779" stopIfTrue="1">
      <formula>AND(E17&gt;0,E18="")</formula>
    </cfRule>
  </conditionalFormatting>
  <conditionalFormatting sqref="G18">
    <cfRule type="expression" dxfId="562" priority="113" stopIfTrue="1">
      <formula>$B$16="混合"</formula>
    </cfRule>
    <cfRule type="expression" dxfId="561" priority="778" stopIfTrue="1">
      <formula>AND(G17&gt;0,G18="")</formula>
    </cfRule>
  </conditionalFormatting>
  <conditionalFormatting sqref="I18">
    <cfRule type="expression" dxfId="560" priority="109" stopIfTrue="1">
      <formula>$B$16="混合"</formula>
    </cfRule>
    <cfRule type="expression" dxfId="559" priority="777" stopIfTrue="1">
      <formula>AND(I17&gt;0,I18="")</formula>
    </cfRule>
  </conditionalFormatting>
  <conditionalFormatting sqref="B13">
    <cfRule type="expression" dxfId="558" priority="747" stopIfTrue="1">
      <formula>NOT(ISERROR(SEARCH("女",$B11)))</formula>
    </cfRule>
    <cfRule type="expression" dxfId="557" priority="748" stopIfTrue="1">
      <formula>NOT(ISERROR(SEARCH("男",$B11)))</formula>
    </cfRule>
  </conditionalFormatting>
  <conditionalFormatting sqref="B23">
    <cfRule type="expression" dxfId="556" priority="742" stopIfTrue="1">
      <formula>AND(B16=B21,E15&gt;0,E20&gt;0,B23=0)</formula>
    </cfRule>
    <cfRule type="expression" dxfId="555" priority="743" stopIfTrue="1">
      <formula>NOT(ISERROR(SEARCH("女",$B21)))</formula>
    </cfRule>
    <cfRule type="expression" dxfId="554" priority="744" stopIfTrue="1">
      <formula>NOT(ISERROR(SEARCH("男",$B21)))</formula>
    </cfRule>
  </conditionalFormatting>
  <conditionalFormatting sqref="B28">
    <cfRule type="expression" dxfId="553" priority="739" stopIfTrue="1">
      <formula>AND(B21=B26,E20&gt;0,E25&gt;0,B28=0)</formula>
    </cfRule>
    <cfRule type="expression" dxfId="552" priority="740" stopIfTrue="1">
      <formula>NOT(ISERROR(SEARCH("女",$B26)))</formula>
    </cfRule>
    <cfRule type="expression" dxfId="551" priority="741" stopIfTrue="1">
      <formula>NOT(ISERROR(SEARCH("男",$B26)))</formula>
    </cfRule>
  </conditionalFormatting>
  <conditionalFormatting sqref="K11 K13">
    <cfRule type="cellIs" dxfId="550" priority="738" stopIfTrue="1" operator="equal">
      <formula>"ﾅﾝﾊﾞｰｶｰﾄﾞ確認下さい"</formula>
    </cfRule>
  </conditionalFormatting>
  <conditionalFormatting sqref="K16">
    <cfRule type="cellIs" dxfId="549" priority="737" stopIfTrue="1" operator="equal">
      <formula>"ﾅﾝﾊﾞｰｶｰﾄﾞ確認下さい"</formula>
    </cfRule>
  </conditionalFormatting>
  <conditionalFormatting sqref="K18">
    <cfRule type="cellIs" dxfId="548" priority="736" stopIfTrue="1" operator="equal">
      <formula>"ﾅﾝﾊﾞｰｶｰﾄﾞ確認下さい"</formula>
    </cfRule>
  </conditionalFormatting>
  <conditionalFormatting sqref="K21">
    <cfRule type="cellIs" dxfId="547" priority="735" stopIfTrue="1" operator="equal">
      <formula>"ﾅﾝﾊﾞｰｶｰﾄﾞ確認下さい"</formula>
    </cfRule>
  </conditionalFormatting>
  <conditionalFormatting sqref="K23">
    <cfRule type="cellIs" dxfId="546" priority="734" stopIfTrue="1" operator="equal">
      <formula>"ﾅﾝﾊﾞｰｶｰﾄﾞ確認下さい"</formula>
    </cfRule>
  </conditionalFormatting>
  <conditionalFormatting sqref="K26">
    <cfRule type="cellIs" dxfId="545" priority="733" stopIfTrue="1" operator="equal">
      <formula>"ﾅﾝﾊﾞｰｶｰﾄﾞ確認下さい"</formula>
    </cfRule>
  </conditionalFormatting>
  <conditionalFormatting sqref="K28">
    <cfRule type="cellIs" dxfId="544" priority="732" stopIfTrue="1" operator="equal">
      <formula>"ﾅﾝﾊﾞｰｶｰﾄﾞ確認下さい"</formula>
    </cfRule>
  </conditionalFormatting>
  <conditionalFormatting sqref="B31 B41 B46 B51 B56 B61 B66">
    <cfRule type="expression" dxfId="543" priority="723" stopIfTrue="1">
      <formula>NOT(ISERROR(SEARCH("女",$B31)))</formula>
    </cfRule>
    <cfRule type="expression" dxfId="542" priority="724" stopIfTrue="1">
      <formula>NOT(ISERROR(SEARCH("男",$B31)))</formula>
    </cfRule>
  </conditionalFormatting>
  <conditionalFormatting sqref="C31 C41 C46 C51 C56 C61 C66">
    <cfRule type="expression" dxfId="541" priority="719" stopIfTrue="1">
      <formula>NOT(ISERROR(SEARCH("男",$B31)))</formula>
    </cfRule>
    <cfRule type="expression" dxfId="540" priority="720" stopIfTrue="1">
      <formula>NOT(ISERROR(SEARCH("女",$B31)))</formula>
    </cfRule>
  </conditionalFormatting>
  <conditionalFormatting sqref="C33 C43 C48 C53 C58 C63 C68">
    <cfRule type="expression" dxfId="539" priority="721" stopIfTrue="1">
      <formula>NOT(ISERROR(SEARCH("男",$B31)))</formula>
    </cfRule>
    <cfRule type="expression" dxfId="538" priority="722" stopIfTrue="1">
      <formula>NOT(ISERROR(SEARCH("女",$B31)))</formula>
    </cfRule>
  </conditionalFormatting>
  <conditionalFormatting sqref="B31 B41 B46 B51 B56 B61 B66">
    <cfRule type="expression" dxfId="537" priority="718" stopIfTrue="1">
      <formula>AND(B31="",E30&gt;0)</formula>
    </cfRule>
  </conditionalFormatting>
  <conditionalFormatting sqref="D40 D45 D50 D55 D60 D65">
    <cfRule type="expression" dxfId="536" priority="716" stopIfTrue="1">
      <formula>NOT(ISERROR(SEARCH("男",$B41)))</formula>
    </cfRule>
    <cfRule type="expression" dxfId="535" priority="717" stopIfTrue="1">
      <formula>NOT(ISERROR(SEARCH("女",$B41)))</formula>
    </cfRule>
  </conditionalFormatting>
  <conditionalFormatting sqref="D41 D46 D51 D56 D61 D66">
    <cfRule type="expression" dxfId="534" priority="714" stopIfTrue="1">
      <formula>NOT(ISERROR(SEARCH("男",$B41)))</formula>
    </cfRule>
    <cfRule type="expression" dxfId="533" priority="715" stopIfTrue="1">
      <formula>NOT(ISERROR(SEARCH("女",$B41)))</formula>
    </cfRule>
  </conditionalFormatting>
  <conditionalFormatting sqref="D42 D47 D52 D57 D62 D67">
    <cfRule type="expression" dxfId="532" priority="712" stopIfTrue="1">
      <formula>NOT(ISERROR(SEARCH("男",$B41)))</formula>
    </cfRule>
    <cfRule type="expression" dxfId="531" priority="713" stopIfTrue="1">
      <formula>NOT(ISERROR(SEARCH("女",$B41)))</formula>
    </cfRule>
  </conditionalFormatting>
  <conditionalFormatting sqref="D43 D48 D53 D58 D63 D68">
    <cfRule type="expression" dxfId="530" priority="710" stopIfTrue="1">
      <formula>NOT(ISERROR(SEARCH("男",$B41)))</formula>
    </cfRule>
    <cfRule type="expression" dxfId="529" priority="711" stopIfTrue="1">
      <formula>NOT(ISERROR(SEARCH("女",$B41)))</formula>
    </cfRule>
  </conditionalFormatting>
  <conditionalFormatting sqref="E40 E45 E50 E55 E60 E65 G40 G45 G50 G55 G60 G65 I40 I45 I50 I55 I60 I65">
    <cfRule type="expression" dxfId="528" priority="708" stopIfTrue="1">
      <formula>NOT(ISERROR(SEARCH("男",$B41)))</formula>
    </cfRule>
    <cfRule type="expression" dxfId="527" priority="709" stopIfTrue="1">
      <formula>NOT(ISERROR(SEARCH("女",$B41)))</formula>
    </cfRule>
  </conditionalFormatting>
  <conditionalFormatting sqref="E41 E46 E51 E56 E61 E66 G41 G46 G51 G56 G61 G66 I41 I46 I51 I56 I61 I66">
    <cfRule type="expression" dxfId="526" priority="706" stopIfTrue="1">
      <formula>NOT(ISERROR(SEARCH("男",$B41)))</formula>
    </cfRule>
    <cfRule type="expression" dxfId="525" priority="707" stopIfTrue="1">
      <formula>NOT(ISERROR(SEARCH("女",$B41)))</formula>
    </cfRule>
  </conditionalFormatting>
  <conditionalFormatting sqref="E42 E47 E52 E57 E62 E67 G42 G47 G52 G57 G62 G67 I42 I47 I52 I57 I62 I67">
    <cfRule type="expression" dxfId="524" priority="704" stopIfTrue="1">
      <formula>NOT(ISERROR(SEARCH("男",$B41)))</formula>
    </cfRule>
    <cfRule type="expression" dxfId="523" priority="705" stopIfTrue="1">
      <formula>NOT(ISERROR(SEARCH("女",$B41)))</formula>
    </cfRule>
  </conditionalFormatting>
  <conditionalFormatting sqref="E43 E48 E53 E58 E63 E68 G43 G48 G53 G58 G63 G68 I43 I48 I53 I58 I63 I68">
    <cfRule type="expression" dxfId="522" priority="702" stopIfTrue="1">
      <formula>NOT(ISERROR(SEARCH("男",$B41)))</formula>
    </cfRule>
    <cfRule type="expression" dxfId="521" priority="703" stopIfTrue="1">
      <formula>NOT(ISERROR(SEARCH("女",$B41)))</formula>
    </cfRule>
  </conditionalFormatting>
  <conditionalFormatting sqref="E41 E46 E51 E56 E61 E66">
    <cfRule type="expression" dxfId="520" priority="701" stopIfTrue="1">
      <formula>AND(E41="",E40&gt;0)</formula>
    </cfRule>
  </conditionalFormatting>
  <conditionalFormatting sqref="G41 G46 G51 G56 G61 G66">
    <cfRule type="expression" dxfId="519" priority="700" stopIfTrue="1">
      <formula>AND(G40&gt;0,G41="")</formula>
    </cfRule>
  </conditionalFormatting>
  <conditionalFormatting sqref="I41 I46 I51 I56 I61 I66">
    <cfRule type="expression" dxfId="518" priority="699" stopIfTrue="1">
      <formula>AND(I40&gt;0,I41="")</formula>
    </cfRule>
  </conditionalFormatting>
  <conditionalFormatting sqref="E43 E48 E53 E58 E63 E68">
    <cfRule type="expression" dxfId="517" priority="698" stopIfTrue="1">
      <formula>AND(E42&gt;0,E43="")</formula>
    </cfRule>
  </conditionalFormatting>
  <conditionalFormatting sqref="G43 G48 G53 G58 G63 G68">
    <cfRule type="expression" dxfId="516" priority="697" stopIfTrue="1">
      <formula>AND(G42&gt;0,G43="")</formula>
    </cfRule>
  </conditionalFormatting>
  <conditionalFormatting sqref="I43 I48 I53 I58 I63 I68">
    <cfRule type="expression" dxfId="515" priority="696" stopIfTrue="1">
      <formula>AND(I42&gt;0,I43="")</formula>
    </cfRule>
  </conditionalFormatting>
  <conditionalFormatting sqref="B33 B43 B48 B53 B58 B63 B68">
    <cfRule type="expression" dxfId="514" priority="693" stopIfTrue="1">
      <formula>AND(B26=B31,E25&gt;0,E30&gt;0,B33=0)</formula>
    </cfRule>
    <cfRule type="expression" dxfId="513" priority="694" stopIfTrue="1">
      <formula>NOT(ISERROR(SEARCH("女",$B31)))</formula>
    </cfRule>
    <cfRule type="expression" dxfId="512" priority="695" stopIfTrue="1">
      <formula>NOT(ISERROR(SEARCH("男",$B31)))</formula>
    </cfRule>
  </conditionalFormatting>
  <conditionalFormatting sqref="F15">
    <cfRule type="expression" dxfId="511" priority="128" stopIfTrue="1">
      <formula>$B$16="混合"</formula>
    </cfRule>
    <cfRule type="expression" dxfId="510" priority="691" stopIfTrue="1">
      <formula>NOT(ISERROR(SEARCH("男",$B16)))</formula>
    </cfRule>
    <cfRule type="expression" dxfId="509" priority="692" stopIfTrue="1">
      <formula>NOT(ISERROR(SEARCH("女",$B16)))</formula>
    </cfRule>
  </conditionalFormatting>
  <conditionalFormatting sqref="F16">
    <cfRule type="expression" dxfId="508" priority="126" stopIfTrue="1">
      <formula>$B$16="混合"</formula>
    </cfRule>
    <cfRule type="expression" dxfId="507" priority="689" stopIfTrue="1">
      <formula>NOT(ISERROR(SEARCH("男",$B16)))</formula>
    </cfRule>
    <cfRule type="expression" dxfId="506" priority="690" stopIfTrue="1">
      <formula>NOT(ISERROR(SEARCH("女",$B16)))</formula>
    </cfRule>
  </conditionalFormatting>
  <conditionalFormatting sqref="F17">
    <cfRule type="expression" dxfId="505" priority="116" stopIfTrue="1">
      <formula>$B$16="混合"</formula>
    </cfRule>
    <cfRule type="expression" dxfId="504" priority="687" stopIfTrue="1">
      <formula>NOT(ISERROR(SEARCH("男",$B16)))</formula>
    </cfRule>
    <cfRule type="expression" dxfId="503" priority="688" stopIfTrue="1">
      <formula>NOT(ISERROR(SEARCH("女",$B16)))</formula>
    </cfRule>
  </conditionalFormatting>
  <conditionalFormatting sqref="F18">
    <cfRule type="expression" dxfId="502" priority="114" stopIfTrue="1">
      <formula>$B$16="混合"</formula>
    </cfRule>
    <cfRule type="expression" dxfId="501" priority="685" stopIfTrue="1">
      <formula>NOT(ISERROR(SEARCH("男",$B16)))</formula>
    </cfRule>
    <cfRule type="expression" dxfId="500" priority="686" stopIfTrue="1">
      <formula>NOT(ISERROR(SEARCH("女",$B16)))</formula>
    </cfRule>
  </conditionalFormatting>
  <conditionalFormatting sqref="F40">
    <cfRule type="expression" dxfId="499" priority="651" stopIfTrue="1">
      <formula>NOT(ISERROR(SEARCH("男",$B41)))</formula>
    </cfRule>
    <cfRule type="expression" dxfId="498" priority="652" stopIfTrue="1">
      <formula>NOT(ISERROR(SEARCH("女",$B41)))</formula>
    </cfRule>
  </conditionalFormatting>
  <conditionalFormatting sqref="F41">
    <cfRule type="expression" dxfId="497" priority="649" stopIfTrue="1">
      <formula>NOT(ISERROR(SEARCH("男",$B41)))</formula>
    </cfRule>
    <cfRule type="expression" dxfId="496" priority="650" stopIfTrue="1">
      <formula>NOT(ISERROR(SEARCH("女",$B41)))</formula>
    </cfRule>
  </conditionalFormatting>
  <conditionalFormatting sqref="F42">
    <cfRule type="expression" dxfId="495" priority="647" stopIfTrue="1">
      <formula>NOT(ISERROR(SEARCH("男",$B41)))</formula>
    </cfRule>
    <cfRule type="expression" dxfId="494" priority="648" stopIfTrue="1">
      <formula>NOT(ISERROR(SEARCH("女",$B41)))</formula>
    </cfRule>
  </conditionalFormatting>
  <conditionalFormatting sqref="F43">
    <cfRule type="expression" dxfId="493" priority="645" stopIfTrue="1">
      <formula>NOT(ISERROR(SEARCH("男",$B41)))</formula>
    </cfRule>
    <cfRule type="expression" dxfId="492" priority="646" stopIfTrue="1">
      <formula>NOT(ISERROR(SEARCH("女",$B41)))</formula>
    </cfRule>
  </conditionalFormatting>
  <conditionalFormatting sqref="F45">
    <cfRule type="expression" dxfId="491" priority="643" stopIfTrue="1">
      <formula>NOT(ISERROR(SEARCH("男",$B46)))</formula>
    </cfRule>
    <cfRule type="expression" dxfId="490" priority="644" stopIfTrue="1">
      <formula>NOT(ISERROR(SEARCH("女",$B46)))</formula>
    </cfRule>
  </conditionalFormatting>
  <conditionalFormatting sqref="F46">
    <cfRule type="expression" dxfId="489" priority="641" stopIfTrue="1">
      <formula>NOT(ISERROR(SEARCH("男",$B46)))</formula>
    </cfRule>
    <cfRule type="expression" dxfId="488" priority="642" stopIfTrue="1">
      <formula>NOT(ISERROR(SEARCH("女",$B46)))</formula>
    </cfRule>
  </conditionalFormatting>
  <conditionalFormatting sqref="F47">
    <cfRule type="expression" dxfId="487" priority="639" stopIfTrue="1">
      <formula>NOT(ISERROR(SEARCH("男",$B46)))</formula>
    </cfRule>
    <cfRule type="expression" dxfId="486" priority="640" stopIfTrue="1">
      <formula>NOT(ISERROR(SEARCH("女",$B46)))</formula>
    </cfRule>
  </conditionalFormatting>
  <conditionalFormatting sqref="F48">
    <cfRule type="expression" dxfId="485" priority="637" stopIfTrue="1">
      <formula>NOT(ISERROR(SEARCH("男",$B46)))</formula>
    </cfRule>
    <cfRule type="expression" dxfId="484" priority="638" stopIfTrue="1">
      <formula>NOT(ISERROR(SEARCH("女",$B46)))</formula>
    </cfRule>
  </conditionalFormatting>
  <conditionalFormatting sqref="F50">
    <cfRule type="expression" dxfId="483" priority="635" stopIfTrue="1">
      <formula>NOT(ISERROR(SEARCH("男",$B51)))</formula>
    </cfRule>
    <cfRule type="expression" dxfId="482" priority="636" stopIfTrue="1">
      <formula>NOT(ISERROR(SEARCH("女",$B51)))</formula>
    </cfRule>
  </conditionalFormatting>
  <conditionalFormatting sqref="F51">
    <cfRule type="expression" dxfId="481" priority="633" stopIfTrue="1">
      <formula>NOT(ISERROR(SEARCH("男",$B51)))</formula>
    </cfRule>
    <cfRule type="expression" dxfId="480" priority="634" stopIfTrue="1">
      <formula>NOT(ISERROR(SEARCH("女",$B51)))</formula>
    </cfRule>
  </conditionalFormatting>
  <conditionalFormatting sqref="F52">
    <cfRule type="expression" dxfId="479" priority="631" stopIfTrue="1">
      <formula>NOT(ISERROR(SEARCH("男",$B51)))</formula>
    </cfRule>
    <cfRule type="expression" dxfId="478" priority="632" stopIfTrue="1">
      <formula>NOT(ISERROR(SEARCH("女",$B51)))</formula>
    </cfRule>
  </conditionalFormatting>
  <conditionalFormatting sqref="F53">
    <cfRule type="expression" dxfId="477" priority="629" stopIfTrue="1">
      <formula>NOT(ISERROR(SEARCH("男",$B51)))</formula>
    </cfRule>
    <cfRule type="expression" dxfId="476" priority="630" stopIfTrue="1">
      <formula>NOT(ISERROR(SEARCH("女",$B51)))</formula>
    </cfRule>
  </conditionalFormatting>
  <conditionalFormatting sqref="F55">
    <cfRule type="expression" dxfId="475" priority="627" stopIfTrue="1">
      <formula>NOT(ISERROR(SEARCH("男",$B56)))</formula>
    </cfRule>
    <cfRule type="expression" dxfId="474" priority="628" stopIfTrue="1">
      <formula>NOT(ISERROR(SEARCH("女",$B56)))</formula>
    </cfRule>
  </conditionalFormatting>
  <conditionalFormatting sqref="F56">
    <cfRule type="expression" dxfId="473" priority="625" stopIfTrue="1">
      <formula>NOT(ISERROR(SEARCH("男",$B56)))</formula>
    </cfRule>
    <cfRule type="expression" dxfId="472" priority="626" stopIfTrue="1">
      <formula>NOT(ISERROR(SEARCH("女",$B56)))</formula>
    </cfRule>
  </conditionalFormatting>
  <conditionalFormatting sqref="F57">
    <cfRule type="expression" dxfId="471" priority="623" stopIfTrue="1">
      <formula>NOT(ISERROR(SEARCH("男",$B56)))</formula>
    </cfRule>
    <cfRule type="expression" dxfId="470" priority="624" stopIfTrue="1">
      <formula>NOT(ISERROR(SEARCH("女",$B56)))</formula>
    </cfRule>
  </conditionalFormatting>
  <conditionalFormatting sqref="F58">
    <cfRule type="expression" dxfId="469" priority="621" stopIfTrue="1">
      <formula>NOT(ISERROR(SEARCH("男",$B56)))</formula>
    </cfRule>
    <cfRule type="expression" dxfId="468" priority="622" stopIfTrue="1">
      <formula>NOT(ISERROR(SEARCH("女",$B56)))</formula>
    </cfRule>
  </conditionalFormatting>
  <conditionalFormatting sqref="F60">
    <cfRule type="expression" dxfId="467" priority="619" stopIfTrue="1">
      <formula>NOT(ISERROR(SEARCH("男",$B61)))</formula>
    </cfRule>
    <cfRule type="expression" dxfId="466" priority="620" stopIfTrue="1">
      <formula>NOT(ISERROR(SEARCH("女",$B61)))</formula>
    </cfRule>
  </conditionalFormatting>
  <conditionalFormatting sqref="F61">
    <cfRule type="expression" dxfId="465" priority="617" stopIfTrue="1">
      <formula>NOT(ISERROR(SEARCH("男",$B61)))</formula>
    </cfRule>
    <cfRule type="expression" dxfId="464" priority="618" stopIfTrue="1">
      <formula>NOT(ISERROR(SEARCH("女",$B61)))</formula>
    </cfRule>
  </conditionalFormatting>
  <conditionalFormatting sqref="F62">
    <cfRule type="expression" dxfId="463" priority="615" stopIfTrue="1">
      <formula>NOT(ISERROR(SEARCH("男",$B61)))</formula>
    </cfRule>
    <cfRule type="expression" dxfId="462" priority="616" stopIfTrue="1">
      <formula>NOT(ISERROR(SEARCH("女",$B61)))</formula>
    </cfRule>
  </conditionalFormatting>
  <conditionalFormatting sqref="F63">
    <cfRule type="expression" dxfId="461" priority="613" stopIfTrue="1">
      <formula>NOT(ISERROR(SEARCH("男",$B61)))</formula>
    </cfRule>
    <cfRule type="expression" dxfId="460" priority="614" stopIfTrue="1">
      <formula>NOT(ISERROR(SEARCH("女",$B61)))</formula>
    </cfRule>
  </conditionalFormatting>
  <conditionalFormatting sqref="F65">
    <cfRule type="expression" dxfId="459" priority="611" stopIfTrue="1">
      <formula>NOT(ISERROR(SEARCH("男",$B66)))</formula>
    </cfRule>
    <cfRule type="expression" dxfId="458" priority="612" stopIfTrue="1">
      <formula>NOT(ISERROR(SEARCH("女",$B66)))</formula>
    </cfRule>
  </conditionalFormatting>
  <conditionalFormatting sqref="F66">
    <cfRule type="expression" dxfId="457" priority="609" stopIfTrue="1">
      <formula>NOT(ISERROR(SEARCH("男",$B66)))</formula>
    </cfRule>
    <cfRule type="expression" dxfId="456" priority="610" stopIfTrue="1">
      <formula>NOT(ISERROR(SEARCH("女",$B66)))</formula>
    </cfRule>
  </conditionalFormatting>
  <conditionalFormatting sqref="F67">
    <cfRule type="expression" dxfId="455" priority="607" stopIfTrue="1">
      <formula>NOT(ISERROR(SEARCH("男",$B66)))</formula>
    </cfRule>
    <cfRule type="expression" dxfId="454" priority="608" stopIfTrue="1">
      <formula>NOT(ISERROR(SEARCH("女",$B66)))</formula>
    </cfRule>
  </conditionalFormatting>
  <conditionalFormatting sqref="F68">
    <cfRule type="expression" dxfId="453" priority="605" stopIfTrue="1">
      <formula>NOT(ISERROR(SEARCH("男",$B66)))</formula>
    </cfRule>
    <cfRule type="expression" dxfId="452" priority="606" stopIfTrue="1">
      <formula>NOT(ISERROR(SEARCH("女",$B66)))</formula>
    </cfRule>
  </conditionalFormatting>
  <conditionalFormatting sqref="H15">
    <cfRule type="expression" dxfId="451" priority="124" stopIfTrue="1">
      <formula>$B$16="混合"</formula>
    </cfRule>
    <cfRule type="expression" dxfId="450" priority="603" stopIfTrue="1">
      <formula>NOT(ISERROR(SEARCH("男",$B16)))</formula>
    </cfRule>
    <cfRule type="expression" dxfId="449" priority="604" stopIfTrue="1">
      <formula>NOT(ISERROR(SEARCH("女",$B16)))</formula>
    </cfRule>
  </conditionalFormatting>
  <conditionalFormatting sqref="H16">
    <cfRule type="expression" dxfId="448" priority="122" stopIfTrue="1">
      <formula>$B$16="混合"</formula>
    </cfRule>
    <cfRule type="expression" dxfId="447" priority="601" stopIfTrue="1">
      <formula>NOT(ISERROR(SEARCH("男",$B16)))</formula>
    </cfRule>
    <cfRule type="expression" dxfId="446" priority="602" stopIfTrue="1">
      <formula>NOT(ISERROR(SEARCH("女",$B16)))</formula>
    </cfRule>
  </conditionalFormatting>
  <conditionalFormatting sqref="H17">
    <cfRule type="expression" dxfId="445" priority="112" stopIfTrue="1">
      <formula>$B$16="混合"</formula>
    </cfRule>
    <cfRule type="expression" dxfId="444" priority="599" stopIfTrue="1">
      <formula>NOT(ISERROR(SEARCH("男",$B16)))</formula>
    </cfRule>
    <cfRule type="expression" dxfId="443" priority="600" stopIfTrue="1">
      <formula>NOT(ISERROR(SEARCH("女",$B16)))</formula>
    </cfRule>
  </conditionalFormatting>
  <conditionalFormatting sqref="H18">
    <cfRule type="expression" dxfId="442" priority="110" stopIfTrue="1">
      <formula>$B$16="混合"</formula>
    </cfRule>
    <cfRule type="expression" dxfId="441" priority="597" stopIfTrue="1">
      <formula>NOT(ISERROR(SEARCH("男",$B16)))</formula>
    </cfRule>
    <cfRule type="expression" dxfId="440" priority="598" stopIfTrue="1">
      <formula>NOT(ISERROR(SEARCH("女",$B16)))</formula>
    </cfRule>
  </conditionalFormatting>
  <conditionalFormatting sqref="H20">
    <cfRule type="expression" dxfId="439" priority="100" stopIfTrue="1">
      <formula>$B$21="混合"</formula>
    </cfRule>
    <cfRule type="expression" dxfId="438" priority="485" stopIfTrue="1">
      <formula>NOT(ISERROR(SEARCH("男",$B21)))</formula>
    </cfRule>
    <cfRule type="expression" dxfId="437" priority="486" stopIfTrue="1">
      <formula>NOT(ISERROR(SEARCH("女",$B21)))</formula>
    </cfRule>
  </conditionalFormatting>
  <conditionalFormatting sqref="H21">
    <cfRule type="expression" dxfId="436" priority="98" stopIfTrue="1">
      <formula>$B$21="混合"</formula>
    </cfRule>
    <cfRule type="expression" dxfId="435" priority="483" stopIfTrue="1">
      <formula>NOT(ISERROR(SEARCH("男",$B21)))</formula>
    </cfRule>
    <cfRule type="expression" dxfId="434" priority="484" stopIfTrue="1">
      <formula>NOT(ISERROR(SEARCH("女",$B21)))</formula>
    </cfRule>
  </conditionalFormatting>
  <conditionalFormatting sqref="H22">
    <cfRule type="expression" dxfId="433" priority="88" stopIfTrue="1">
      <formula>$B$21="混合"</formula>
    </cfRule>
    <cfRule type="expression" dxfId="432" priority="481" stopIfTrue="1">
      <formula>NOT(ISERROR(SEARCH("男",$B21)))</formula>
    </cfRule>
    <cfRule type="expression" dxfId="431" priority="482" stopIfTrue="1">
      <formula>NOT(ISERROR(SEARCH("女",$B21)))</formula>
    </cfRule>
  </conditionalFormatting>
  <conditionalFormatting sqref="H23">
    <cfRule type="expression" dxfId="430" priority="86" stopIfTrue="1">
      <formula>$B$21="混合"</formula>
    </cfRule>
    <cfRule type="expression" dxfId="429" priority="479" stopIfTrue="1">
      <formula>NOT(ISERROR(SEARCH("男",$B21)))</formula>
    </cfRule>
    <cfRule type="expression" dxfId="428" priority="480" stopIfTrue="1">
      <formula>NOT(ISERROR(SEARCH("女",$B21)))</formula>
    </cfRule>
  </conditionalFormatting>
  <conditionalFormatting sqref="H40">
    <cfRule type="expression" dxfId="427" priority="563" stopIfTrue="1">
      <formula>NOT(ISERROR(SEARCH("男",$B41)))</formula>
    </cfRule>
    <cfRule type="expression" dxfId="426" priority="564" stopIfTrue="1">
      <formula>NOT(ISERROR(SEARCH("女",$B41)))</formula>
    </cfRule>
  </conditionalFormatting>
  <conditionalFormatting sqref="H41">
    <cfRule type="expression" dxfId="425" priority="561" stopIfTrue="1">
      <formula>NOT(ISERROR(SEARCH("男",$B41)))</formula>
    </cfRule>
    <cfRule type="expression" dxfId="424" priority="562" stopIfTrue="1">
      <formula>NOT(ISERROR(SEARCH("女",$B41)))</formula>
    </cfRule>
  </conditionalFormatting>
  <conditionalFormatting sqref="H42">
    <cfRule type="expression" dxfId="423" priority="559" stopIfTrue="1">
      <formula>NOT(ISERROR(SEARCH("男",$B41)))</formula>
    </cfRule>
    <cfRule type="expression" dxfId="422" priority="560" stopIfTrue="1">
      <formula>NOT(ISERROR(SEARCH("女",$B41)))</formula>
    </cfRule>
  </conditionalFormatting>
  <conditionalFormatting sqref="H43">
    <cfRule type="expression" dxfId="421" priority="557" stopIfTrue="1">
      <formula>NOT(ISERROR(SEARCH("男",$B41)))</formula>
    </cfRule>
    <cfRule type="expression" dxfId="420" priority="558" stopIfTrue="1">
      <formula>NOT(ISERROR(SEARCH("女",$B41)))</formula>
    </cfRule>
  </conditionalFormatting>
  <conditionalFormatting sqref="H45">
    <cfRule type="expression" dxfId="419" priority="555" stopIfTrue="1">
      <formula>NOT(ISERROR(SEARCH("男",$B46)))</formula>
    </cfRule>
    <cfRule type="expression" dxfId="418" priority="556" stopIfTrue="1">
      <formula>NOT(ISERROR(SEARCH("女",$B46)))</formula>
    </cfRule>
  </conditionalFormatting>
  <conditionalFormatting sqref="H46">
    <cfRule type="expression" dxfId="417" priority="553" stopIfTrue="1">
      <formula>NOT(ISERROR(SEARCH("男",$B46)))</formula>
    </cfRule>
    <cfRule type="expression" dxfId="416" priority="554" stopIfTrue="1">
      <formula>NOT(ISERROR(SEARCH("女",$B46)))</formula>
    </cfRule>
  </conditionalFormatting>
  <conditionalFormatting sqref="H47">
    <cfRule type="expression" dxfId="415" priority="551" stopIfTrue="1">
      <formula>NOT(ISERROR(SEARCH("男",$B46)))</formula>
    </cfRule>
    <cfRule type="expression" dxfId="414" priority="552" stopIfTrue="1">
      <formula>NOT(ISERROR(SEARCH("女",$B46)))</formula>
    </cfRule>
  </conditionalFormatting>
  <conditionalFormatting sqref="H48">
    <cfRule type="expression" dxfId="413" priority="549" stopIfTrue="1">
      <formula>NOT(ISERROR(SEARCH("男",$B46)))</formula>
    </cfRule>
    <cfRule type="expression" dxfId="412" priority="550" stopIfTrue="1">
      <formula>NOT(ISERROR(SEARCH("女",$B46)))</formula>
    </cfRule>
  </conditionalFormatting>
  <conditionalFormatting sqref="H50">
    <cfRule type="expression" dxfId="411" priority="547" stopIfTrue="1">
      <formula>NOT(ISERROR(SEARCH("男",$B51)))</formula>
    </cfRule>
    <cfRule type="expression" dxfId="410" priority="548" stopIfTrue="1">
      <formula>NOT(ISERROR(SEARCH("女",$B51)))</formula>
    </cfRule>
  </conditionalFormatting>
  <conditionalFormatting sqref="H51">
    <cfRule type="expression" dxfId="409" priority="545" stopIfTrue="1">
      <formula>NOT(ISERROR(SEARCH("男",$B51)))</formula>
    </cfRule>
    <cfRule type="expression" dxfId="408" priority="546" stopIfTrue="1">
      <formula>NOT(ISERROR(SEARCH("女",$B51)))</formula>
    </cfRule>
  </conditionalFormatting>
  <conditionalFormatting sqref="H52">
    <cfRule type="expression" dxfId="407" priority="543" stopIfTrue="1">
      <formula>NOT(ISERROR(SEARCH("男",$B51)))</formula>
    </cfRule>
    <cfRule type="expression" dxfId="406" priority="544" stopIfTrue="1">
      <formula>NOT(ISERROR(SEARCH("女",$B51)))</formula>
    </cfRule>
  </conditionalFormatting>
  <conditionalFormatting sqref="H53">
    <cfRule type="expression" dxfId="405" priority="541" stopIfTrue="1">
      <formula>NOT(ISERROR(SEARCH("男",$B51)))</formula>
    </cfRule>
    <cfRule type="expression" dxfId="404" priority="542" stopIfTrue="1">
      <formula>NOT(ISERROR(SEARCH("女",$B51)))</formula>
    </cfRule>
  </conditionalFormatting>
  <conditionalFormatting sqref="H55">
    <cfRule type="expression" dxfId="403" priority="539" stopIfTrue="1">
      <formula>NOT(ISERROR(SEARCH("男",$B56)))</formula>
    </cfRule>
    <cfRule type="expression" dxfId="402" priority="540" stopIfTrue="1">
      <formula>NOT(ISERROR(SEARCH("女",$B56)))</formula>
    </cfRule>
  </conditionalFormatting>
  <conditionalFormatting sqref="H56">
    <cfRule type="expression" dxfId="401" priority="537" stopIfTrue="1">
      <formula>NOT(ISERROR(SEARCH("男",$B56)))</formula>
    </cfRule>
    <cfRule type="expression" dxfId="400" priority="538" stopIfTrue="1">
      <formula>NOT(ISERROR(SEARCH("女",$B56)))</formula>
    </cfRule>
  </conditionalFormatting>
  <conditionalFormatting sqref="H57">
    <cfRule type="expression" dxfId="399" priority="535" stopIfTrue="1">
      <formula>NOT(ISERROR(SEARCH("男",$B56)))</formula>
    </cfRule>
    <cfRule type="expression" dxfId="398" priority="536" stopIfTrue="1">
      <formula>NOT(ISERROR(SEARCH("女",$B56)))</formula>
    </cfRule>
  </conditionalFormatting>
  <conditionalFormatting sqref="H58">
    <cfRule type="expression" dxfId="397" priority="533" stopIfTrue="1">
      <formula>NOT(ISERROR(SEARCH("男",$B56)))</formula>
    </cfRule>
    <cfRule type="expression" dxfId="396" priority="534" stopIfTrue="1">
      <formula>NOT(ISERROR(SEARCH("女",$B56)))</formula>
    </cfRule>
  </conditionalFormatting>
  <conditionalFormatting sqref="H60">
    <cfRule type="expression" dxfId="395" priority="531" stopIfTrue="1">
      <formula>NOT(ISERROR(SEARCH("男",$B61)))</formula>
    </cfRule>
    <cfRule type="expression" dxfId="394" priority="532" stopIfTrue="1">
      <formula>NOT(ISERROR(SEARCH("女",$B61)))</formula>
    </cfRule>
  </conditionalFormatting>
  <conditionalFormatting sqref="H61">
    <cfRule type="expression" dxfId="393" priority="529" stopIfTrue="1">
      <formula>NOT(ISERROR(SEARCH("男",$B61)))</formula>
    </cfRule>
    <cfRule type="expression" dxfId="392" priority="530" stopIfTrue="1">
      <formula>NOT(ISERROR(SEARCH("女",$B61)))</formula>
    </cfRule>
  </conditionalFormatting>
  <conditionalFormatting sqref="H62">
    <cfRule type="expression" dxfId="391" priority="527" stopIfTrue="1">
      <formula>NOT(ISERROR(SEARCH("男",$B61)))</formula>
    </cfRule>
    <cfRule type="expression" dxfId="390" priority="528" stopIfTrue="1">
      <formula>NOT(ISERROR(SEARCH("女",$B61)))</formula>
    </cfRule>
  </conditionalFormatting>
  <conditionalFormatting sqref="H63">
    <cfRule type="expression" dxfId="389" priority="525" stopIfTrue="1">
      <formula>NOT(ISERROR(SEARCH("男",$B61)))</formula>
    </cfRule>
    <cfRule type="expression" dxfId="388" priority="526" stopIfTrue="1">
      <formula>NOT(ISERROR(SEARCH("女",$B61)))</formula>
    </cfRule>
  </conditionalFormatting>
  <conditionalFormatting sqref="H65">
    <cfRule type="expression" dxfId="387" priority="523" stopIfTrue="1">
      <formula>NOT(ISERROR(SEARCH("男",$B66)))</formula>
    </cfRule>
    <cfRule type="expression" dxfId="386" priority="524" stopIfTrue="1">
      <formula>NOT(ISERROR(SEARCH("女",$B66)))</formula>
    </cfRule>
  </conditionalFormatting>
  <conditionalFormatting sqref="H66">
    <cfRule type="expression" dxfId="385" priority="521" stopIfTrue="1">
      <formula>NOT(ISERROR(SEARCH("男",$B66)))</formula>
    </cfRule>
    <cfRule type="expression" dxfId="384" priority="522" stopIfTrue="1">
      <formula>NOT(ISERROR(SEARCH("女",$B66)))</formula>
    </cfRule>
  </conditionalFormatting>
  <conditionalFormatting sqref="H67">
    <cfRule type="expression" dxfId="383" priority="519" stopIfTrue="1">
      <formula>NOT(ISERROR(SEARCH("男",$B66)))</formula>
    </cfRule>
    <cfRule type="expression" dxfId="382" priority="520" stopIfTrue="1">
      <formula>NOT(ISERROR(SEARCH("女",$B66)))</formula>
    </cfRule>
  </conditionalFormatting>
  <conditionalFormatting sqref="H68">
    <cfRule type="expression" dxfId="381" priority="517" stopIfTrue="1">
      <formula>NOT(ISERROR(SEARCH("男",$B66)))</formula>
    </cfRule>
    <cfRule type="expression" dxfId="380" priority="518" stopIfTrue="1">
      <formula>NOT(ISERROR(SEARCH("女",$B66)))</formula>
    </cfRule>
  </conditionalFormatting>
  <conditionalFormatting sqref="D20">
    <cfRule type="expression" dxfId="379" priority="108" stopIfTrue="1">
      <formula>$B$21="混合"</formula>
    </cfRule>
    <cfRule type="expression" dxfId="378" priority="515" stopIfTrue="1">
      <formula>NOT(ISERROR(SEARCH("男",$B21)))</formula>
    </cfRule>
    <cfRule type="expression" dxfId="377" priority="516" stopIfTrue="1">
      <formula>NOT(ISERROR(SEARCH("女",$B21)))</formula>
    </cfRule>
  </conditionalFormatting>
  <conditionalFormatting sqref="D21">
    <cfRule type="expression" dxfId="376" priority="104" stopIfTrue="1">
      <formula>$B$21="混合"</formula>
    </cfRule>
    <cfRule type="expression" dxfId="375" priority="513" stopIfTrue="1">
      <formula>NOT(ISERROR(SEARCH("男",$B21)))</formula>
    </cfRule>
    <cfRule type="expression" dxfId="374" priority="514" stopIfTrue="1">
      <formula>NOT(ISERROR(SEARCH("女",$B21)))</formula>
    </cfRule>
  </conditionalFormatting>
  <conditionalFormatting sqref="D22">
    <cfRule type="expression" dxfId="373" priority="96" stopIfTrue="1">
      <formula>$B$21="混合"</formula>
    </cfRule>
    <cfRule type="expression" dxfId="372" priority="511" stopIfTrue="1">
      <formula>NOT(ISERROR(SEARCH("男",$B21)))</formula>
    </cfRule>
    <cfRule type="expression" dxfId="371" priority="512" stopIfTrue="1">
      <formula>NOT(ISERROR(SEARCH("女",$B21)))</formula>
    </cfRule>
  </conditionalFormatting>
  <conditionalFormatting sqref="D23">
    <cfRule type="expression" dxfId="370" priority="94" stopIfTrue="1">
      <formula>$B$21="混合"</formula>
    </cfRule>
    <cfRule type="expression" dxfId="369" priority="509" stopIfTrue="1">
      <formula>NOT(ISERROR(SEARCH("男",$B21)))</formula>
    </cfRule>
    <cfRule type="expression" dxfId="368" priority="510" stopIfTrue="1">
      <formula>NOT(ISERROR(SEARCH("女",$B21)))</formula>
    </cfRule>
  </conditionalFormatting>
  <conditionalFormatting sqref="E20 G20 I20">
    <cfRule type="expression" dxfId="367" priority="507" stopIfTrue="1">
      <formula>NOT(ISERROR(SEARCH("男",$B21)))</formula>
    </cfRule>
    <cfRule type="expression" dxfId="366" priority="508" stopIfTrue="1">
      <formula>NOT(ISERROR(SEARCH("女",$B21)))</formula>
    </cfRule>
  </conditionalFormatting>
  <conditionalFormatting sqref="E21 G21 I21">
    <cfRule type="expression" dxfId="365" priority="505" stopIfTrue="1">
      <formula>NOT(ISERROR(SEARCH("男",$B21)))</formula>
    </cfRule>
    <cfRule type="expression" dxfId="364" priority="506" stopIfTrue="1">
      <formula>NOT(ISERROR(SEARCH("女",$B21)))</formula>
    </cfRule>
  </conditionalFormatting>
  <conditionalFormatting sqref="E22 G22 I22">
    <cfRule type="expression" dxfId="363" priority="503" stopIfTrue="1">
      <formula>NOT(ISERROR(SEARCH("男",$B21)))</formula>
    </cfRule>
    <cfRule type="expression" dxfId="362" priority="504" stopIfTrue="1">
      <formula>NOT(ISERROR(SEARCH("女",$B21)))</formula>
    </cfRule>
  </conditionalFormatting>
  <conditionalFormatting sqref="E23 G23 I23">
    <cfRule type="expression" dxfId="361" priority="501" stopIfTrue="1">
      <formula>NOT(ISERROR(SEARCH("男",$B21)))</formula>
    </cfRule>
    <cfRule type="expression" dxfId="360" priority="502" stopIfTrue="1">
      <formula>NOT(ISERROR(SEARCH("女",$B21)))</formula>
    </cfRule>
  </conditionalFormatting>
  <conditionalFormatting sqref="E21">
    <cfRule type="expression" dxfId="359" priority="103" stopIfTrue="1">
      <formula>$B$21="混合"</formula>
    </cfRule>
    <cfRule type="expression" dxfId="358" priority="500" stopIfTrue="1">
      <formula>AND(E21="",E20&gt;0)</formula>
    </cfRule>
  </conditionalFormatting>
  <conditionalFormatting sqref="G21">
    <cfRule type="expression" dxfId="357" priority="101" stopIfTrue="1">
      <formula>$B$21="混合"</formula>
    </cfRule>
    <cfRule type="expression" dxfId="356" priority="499" stopIfTrue="1">
      <formula>AND(G20&gt;0,G21="")</formula>
    </cfRule>
  </conditionalFormatting>
  <conditionalFormatting sqref="I21">
    <cfRule type="expression" dxfId="355" priority="97" stopIfTrue="1">
      <formula>$B$21="混合"</formula>
    </cfRule>
    <cfRule type="expression" dxfId="354" priority="498" stopIfTrue="1">
      <formula>AND(I20&gt;0,I21="")</formula>
    </cfRule>
  </conditionalFormatting>
  <conditionalFormatting sqref="E23">
    <cfRule type="expression" dxfId="353" priority="93" stopIfTrue="1">
      <formula>$B$21="混合"</formula>
    </cfRule>
    <cfRule type="expression" dxfId="352" priority="497" stopIfTrue="1">
      <formula>AND(E22&gt;0,E23="")</formula>
    </cfRule>
  </conditionalFormatting>
  <conditionalFormatting sqref="G23">
    <cfRule type="expression" dxfId="351" priority="89" stopIfTrue="1">
      <formula>$B$21="混合"</formula>
    </cfRule>
    <cfRule type="expression" dxfId="350" priority="496" stopIfTrue="1">
      <formula>AND(G22&gt;0,G23="")</formula>
    </cfRule>
  </conditionalFormatting>
  <conditionalFormatting sqref="I23">
    <cfRule type="expression" dxfId="349" priority="85" stopIfTrue="1">
      <formula>$B$21="混合"</formula>
    </cfRule>
    <cfRule type="expression" dxfId="348" priority="495" stopIfTrue="1">
      <formula>AND(I22&gt;0,I23="")</formula>
    </cfRule>
  </conditionalFormatting>
  <conditionalFormatting sqref="F20">
    <cfRule type="expression" dxfId="347" priority="106" stopIfTrue="1">
      <formula>$B$21="混合"</formula>
    </cfRule>
    <cfRule type="expression" dxfId="346" priority="493" stopIfTrue="1">
      <formula>NOT(ISERROR(SEARCH("男",$B21)))</formula>
    </cfRule>
    <cfRule type="expression" dxfId="345" priority="494" stopIfTrue="1">
      <formula>NOT(ISERROR(SEARCH("女",$B21)))</formula>
    </cfRule>
  </conditionalFormatting>
  <conditionalFormatting sqref="F21">
    <cfRule type="expression" dxfId="344" priority="102" stopIfTrue="1">
      <formula>$B$21="混合"</formula>
    </cfRule>
    <cfRule type="expression" dxfId="343" priority="491" stopIfTrue="1">
      <formula>NOT(ISERROR(SEARCH("男",$B21)))</formula>
    </cfRule>
    <cfRule type="expression" dxfId="342" priority="492" stopIfTrue="1">
      <formula>NOT(ISERROR(SEARCH("女",$B21)))</formula>
    </cfRule>
  </conditionalFormatting>
  <conditionalFormatting sqref="F22">
    <cfRule type="expression" dxfId="341" priority="92" stopIfTrue="1">
      <formula>$B$21="混合"</formula>
    </cfRule>
    <cfRule type="expression" dxfId="340" priority="489" stopIfTrue="1">
      <formula>NOT(ISERROR(SEARCH("男",$B21)))</formula>
    </cfRule>
    <cfRule type="expression" dxfId="339" priority="490" stopIfTrue="1">
      <formula>NOT(ISERROR(SEARCH("女",$B21)))</formula>
    </cfRule>
  </conditionalFormatting>
  <conditionalFormatting sqref="F23">
    <cfRule type="expression" dxfId="338" priority="90" stopIfTrue="1">
      <formula>$B$21="混合"</formula>
    </cfRule>
    <cfRule type="expression" dxfId="337" priority="487" stopIfTrue="1">
      <formula>NOT(ISERROR(SEARCH("男",$B21)))</formula>
    </cfRule>
    <cfRule type="expression" dxfId="336" priority="488" stopIfTrue="1">
      <formula>NOT(ISERROR(SEARCH("女",$B21)))</formula>
    </cfRule>
  </conditionalFormatting>
  <conditionalFormatting sqref="D25">
    <cfRule type="expression" dxfId="335" priority="84" stopIfTrue="1">
      <formula>$B$26="混合"</formula>
    </cfRule>
    <cfRule type="expression" dxfId="334" priority="477" stopIfTrue="1">
      <formula>NOT(ISERROR(SEARCH("男",$B26)))</formula>
    </cfRule>
    <cfRule type="expression" dxfId="333" priority="478" stopIfTrue="1">
      <formula>NOT(ISERROR(SEARCH("女",$B26)))</formula>
    </cfRule>
  </conditionalFormatting>
  <conditionalFormatting sqref="D26">
    <cfRule type="expression" dxfId="332" priority="82" stopIfTrue="1">
      <formula>$B$26="混合"</formula>
    </cfRule>
    <cfRule type="expression" dxfId="331" priority="475" stopIfTrue="1">
      <formula>NOT(ISERROR(SEARCH("男",$B26)))</formula>
    </cfRule>
    <cfRule type="expression" dxfId="330" priority="476" stopIfTrue="1">
      <formula>NOT(ISERROR(SEARCH("女",$B26)))</formula>
    </cfRule>
  </conditionalFormatting>
  <conditionalFormatting sqref="D27">
    <cfRule type="expression" dxfId="329" priority="72" stopIfTrue="1">
      <formula>$B$26="混合"</formula>
    </cfRule>
    <cfRule type="expression" dxfId="328" priority="473" stopIfTrue="1">
      <formula>NOT(ISERROR(SEARCH("男",$B26)))</formula>
    </cfRule>
    <cfRule type="expression" dxfId="327" priority="474" stopIfTrue="1">
      <formula>NOT(ISERROR(SEARCH("女",$B26)))</formula>
    </cfRule>
  </conditionalFormatting>
  <conditionalFormatting sqref="D28">
    <cfRule type="expression" dxfId="326" priority="70" stopIfTrue="1">
      <formula>$B$26="混合"</formula>
    </cfRule>
    <cfRule type="expression" dxfId="325" priority="471" stopIfTrue="1">
      <formula>NOT(ISERROR(SEARCH("男",$B26)))</formula>
    </cfRule>
    <cfRule type="expression" dxfId="324" priority="472" stopIfTrue="1">
      <formula>NOT(ISERROR(SEARCH("女",$B26)))</formula>
    </cfRule>
  </conditionalFormatting>
  <conditionalFormatting sqref="E25 G25 I25">
    <cfRule type="expression" dxfId="323" priority="469" stopIfTrue="1">
      <formula>NOT(ISERROR(SEARCH("男",$B26)))</formula>
    </cfRule>
    <cfRule type="expression" dxfId="322" priority="470" stopIfTrue="1">
      <formula>NOT(ISERROR(SEARCH("女",$B26)))</formula>
    </cfRule>
  </conditionalFormatting>
  <conditionalFormatting sqref="E26 G26 I26">
    <cfRule type="expression" dxfId="321" priority="467" stopIfTrue="1">
      <formula>NOT(ISERROR(SEARCH("男",$B26)))</formula>
    </cfRule>
    <cfRule type="expression" dxfId="320" priority="468" stopIfTrue="1">
      <formula>NOT(ISERROR(SEARCH("女",$B26)))</formula>
    </cfRule>
  </conditionalFormatting>
  <conditionalFormatting sqref="E27 G27 I27">
    <cfRule type="expression" dxfId="319" priority="465" stopIfTrue="1">
      <formula>NOT(ISERROR(SEARCH("男",$B26)))</formula>
    </cfRule>
    <cfRule type="expression" dxfId="318" priority="466" stopIfTrue="1">
      <formula>NOT(ISERROR(SEARCH("女",$B26)))</formula>
    </cfRule>
  </conditionalFormatting>
  <conditionalFormatting sqref="E28 G28 I28">
    <cfRule type="expression" dxfId="317" priority="463" stopIfTrue="1">
      <formula>NOT(ISERROR(SEARCH("男",$B26)))</formula>
    </cfRule>
    <cfRule type="expression" dxfId="316" priority="464" stopIfTrue="1">
      <formula>NOT(ISERROR(SEARCH("女",$B26)))</formula>
    </cfRule>
  </conditionalFormatting>
  <conditionalFormatting sqref="E26">
    <cfRule type="expression" dxfId="315" priority="81" stopIfTrue="1">
      <formula>$B$26="混合"</formula>
    </cfRule>
    <cfRule type="expression" dxfId="314" priority="462" stopIfTrue="1">
      <formula>AND(E26="",E25&gt;0)</formula>
    </cfRule>
  </conditionalFormatting>
  <conditionalFormatting sqref="G26">
    <cfRule type="expression" dxfId="313" priority="77" stopIfTrue="1">
      <formula>$B$26="混合"</formula>
    </cfRule>
    <cfRule type="expression" dxfId="312" priority="461" stopIfTrue="1">
      <formula>AND(G25&gt;0,G26="")</formula>
    </cfRule>
  </conditionalFormatting>
  <conditionalFormatting sqref="I26">
    <cfRule type="expression" dxfId="311" priority="73" stopIfTrue="1">
      <formula>$B$26="混合"</formula>
    </cfRule>
    <cfRule type="expression" dxfId="310" priority="460" stopIfTrue="1">
      <formula>AND(I25&gt;0,I26="")</formula>
    </cfRule>
  </conditionalFormatting>
  <conditionalFormatting sqref="E28">
    <cfRule type="expression" dxfId="309" priority="69" stopIfTrue="1">
      <formula>$B$26="混合"</formula>
    </cfRule>
    <cfRule type="expression" dxfId="308" priority="459" stopIfTrue="1">
      <formula>AND(E27&gt;0,E28="")</formula>
    </cfRule>
  </conditionalFormatting>
  <conditionalFormatting sqref="G28">
    <cfRule type="expression" dxfId="307" priority="65" stopIfTrue="1">
      <formula>$B$26="混合"</formula>
    </cfRule>
    <cfRule type="expression" dxfId="306" priority="458" stopIfTrue="1">
      <formula>AND(G27&gt;0,G28="")</formula>
    </cfRule>
  </conditionalFormatting>
  <conditionalFormatting sqref="I28">
    <cfRule type="expression" dxfId="305" priority="61" stopIfTrue="1">
      <formula>$B$26="混合"</formula>
    </cfRule>
    <cfRule type="expression" dxfId="304" priority="457" stopIfTrue="1">
      <formula>AND(I27&gt;0,I28="")</formula>
    </cfRule>
  </conditionalFormatting>
  <conditionalFormatting sqref="F25">
    <cfRule type="expression" dxfId="303" priority="80" stopIfTrue="1">
      <formula>$B$26="混合"</formula>
    </cfRule>
    <cfRule type="expression" dxfId="302" priority="455" stopIfTrue="1">
      <formula>NOT(ISERROR(SEARCH("男",$B26)))</formula>
    </cfRule>
    <cfRule type="expression" dxfId="301" priority="456" stopIfTrue="1">
      <formula>NOT(ISERROR(SEARCH("女",$B26)))</formula>
    </cfRule>
  </conditionalFormatting>
  <conditionalFormatting sqref="F26">
    <cfRule type="expression" dxfId="300" priority="78" stopIfTrue="1">
      <formula>$B$26="混合"</formula>
    </cfRule>
    <cfRule type="expression" dxfId="299" priority="453" stopIfTrue="1">
      <formula>NOT(ISERROR(SEARCH("男",$B26)))</formula>
    </cfRule>
    <cfRule type="expression" dxfId="298" priority="454" stopIfTrue="1">
      <formula>NOT(ISERROR(SEARCH("女",$B26)))</formula>
    </cfRule>
  </conditionalFormatting>
  <conditionalFormatting sqref="F27">
    <cfRule type="expression" dxfId="297" priority="68" stopIfTrue="1">
      <formula>$B$26="混合"</formula>
    </cfRule>
    <cfRule type="expression" dxfId="296" priority="451" stopIfTrue="1">
      <formula>NOT(ISERROR(SEARCH("男",$B26)))</formula>
    </cfRule>
    <cfRule type="expression" dxfId="295" priority="452" stopIfTrue="1">
      <formula>NOT(ISERROR(SEARCH("女",$B26)))</formula>
    </cfRule>
  </conditionalFormatting>
  <conditionalFormatting sqref="F28">
    <cfRule type="expression" dxfId="294" priority="66" stopIfTrue="1">
      <formula>$B$26="混合"</formula>
    </cfRule>
    <cfRule type="expression" dxfId="293" priority="449" stopIfTrue="1">
      <formula>NOT(ISERROR(SEARCH("男",$B26)))</formula>
    </cfRule>
    <cfRule type="expression" dxfId="292" priority="450" stopIfTrue="1">
      <formula>NOT(ISERROR(SEARCH("女",$B26)))</formula>
    </cfRule>
  </conditionalFormatting>
  <conditionalFormatting sqref="H25">
    <cfRule type="expression" dxfId="291" priority="76" stopIfTrue="1">
      <formula>$B$26="混合"</formula>
    </cfRule>
    <cfRule type="expression" dxfId="290" priority="447" stopIfTrue="1">
      <formula>NOT(ISERROR(SEARCH("男",$B26)))</formula>
    </cfRule>
    <cfRule type="expression" dxfId="289" priority="448" stopIfTrue="1">
      <formula>NOT(ISERROR(SEARCH("女",$B26)))</formula>
    </cfRule>
  </conditionalFormatting>
  <conditionalFormatting sqref="H26">
    <cfRule type="expression" dxfId="288" priority="74" stopIfTrue="1">
      <formula>$B$26="混合"</formula>
    </cfRule>
    <cfRule type="expression" dxfId="287" priority="445" stopIfTrue="1">
      <formula>NOT(ISERROR(SEARCH("男",$B26)))</formula>
    </cfRule>
    <cfRule type="expression" dxfId="286" priority="446" stopIfTrue="1">
      <formula>NOT(ISERROR(SEARCH("女",$B26)))</formula>
    </cfRule>
  </conditionalFormatting>
  <conditionalFormatting sqref="H27">
    <cfRule type="expression" dxfId="285" priority="64" stopIfTrue="1">
      <formula>$B$26="混合"</formula>
    </cfRule>
    <cfRule type="expression" dxfId="284" priority="443" stopIfTrue="1">
      <formula>NOT(ISERROR(SEARCH("男",$B26)))</formula>
    </cfRule>
    <cfRule type="expression" dxfId="283" priority="444" stopIfTrue="1">
      <formula>NOT(ISERROR(SEARCH("女",$B26)))</formula>
    </cfRule>
  </conditionalFormatting>
  <conditionalFormatting sqref="H28">
    <cfRule type="expression" dxfId="282" priority="62" stopIfTrue="1">
      <formula>$B$26="混合"</formula>
    </cfRule>
    <cfRule type="expression" dxfId="281" priority="441" stopIfTrue="1">
      <formula>NOT(ISERROR(SEARCH("男",$B26)))</formula>
    </cfRule>
    <cfRule type="expression" dxfId="280" priority="442" stopIfTrue="1">
      <formula>NOT(ISERROR(SEARCH("女",$B26)))</formula>
    </cfRule>
  </conditionalFormatting>
  <conditionalFormatting sqref="D30">
    <cfRule type="expression" dxfId="279" priority="316" stopIfTrue="1">
      <formula>$B$31="混合"</formula>
    </cfRule>
    <cfRule type="expression" dxfId="278" priority="439" stopIfTrue="1">
      <formula>NOT(ISERROR(SEARCH("男",$B31)))</formula>
    </cfRule>
    <cfRule type="expression" dxfId="277" priority="440" stopIfTrue="1">
      <formula>NOT(ISERROR(SEARCH("女",$B31)))</formula>
    </cfRule>
  </conditionalFormatting>
  <conditionalFormatting sqref="D31">
    <cfRule type="expression" dxfId="276" priority="314" stopIfTrue="1">
      <formula>$B$31="混合"</formula>
    </cfRule>
    <cfRule type="expression" dxfId="275" priority="437" stopIfTrue="1">
      <formula>NOT(ISERROR(SEARCH("男",$B31)))</formula>
    </cfRule>
    <cfRule type="expression" dxfId="274" priority="438" stopIfTrue="1">
      <formula>NOT(ISERROR(SEARCH("女",$B31)))</formula>
    </cfRule>
  </conditionalFormatting>
  <conditionalFormatting sqref="D32">
    <cfRule type="expression" dxfId="273" priority="286" stopIfTrue="1">
      <formula>$B$31="混合"</formula>
    </cfRule>
    <cfRule type="expression" dxfId="272" priority="435" stopIfTrue="1">
      <formula>NOT(ISERROR(SEARCH("男",$B31)))</formula>
    </cfRule>
    <cfRule type="expression" dxfId="271" priority="436" stopIfTrue="1">
      <formula>NOT(ISERROR(SEARCH("女",$B31)))</formula>
    </cfRule>
  </conditionalFormatting>
  <conditionalFormatting sqref="D33">
    <cfRule type="expression" dxfId="270" priority="284" stopIfTrue="1">
      <formula>$B$31="混合"</formula>
    </cfRule>
    <cfRule type="expression" dxfId="269" priority="433" stopIfTrue="1">
      <formula>NOT(ISERROR(SEARCH("男",$B31)))</formula>
    </cfRule>
    <cfRule type="expression" dxfId="268" priority="434" stopIfTrue="1">
      <formula>NOT(ISERROR(SEARCH("女",$B31)))</formula>
    </cfRule>
  </conditionalFormatting>
  <conditionalFormatting sqref="E30">
    <cfRule type="expression" dxfId="267" priority="431" stopIfTrue="1">
      <formula>NOT(ISERROR(SEARCH("男",$B31)))</formula>
    </cfRule>
    <cfRule type="expression" dxfId="266" priority="432" stopIfTrue="1">
      <formula>NOT(ISERROR(SEARCH("女",$B31)))</formula>
    </cfRule>
  </conditionalFormatting>
  <conditionalFormatting sqref="E31">
    <cfRule type="expression" dxfId="265" priority="429" stopIfTrue="1">
      <formula>NOT(ISERROR(SEARCH("男",$B31)))</formula>
    </cfRule>
    <cfRule type="expression" dxfId="264" priority="430" stopIfTrue="1">
      <formula>NOT(ISERROR(SEARCH("女",$B31)))</formula>
    </cfRule>
  </conditionalFormatting>
  <conditionalFormatting sqref="E32">
    <cfRule type="expression" dxfId="263" priority="427" stopIfTrue="1">
      <formula>NOT(ISERROR(SEARCH("男",$B31)))</formula>
    </cfRule>
    <cfRule type="expression" dxfId="262" priority="428" stopIfTrue="1">
      <formula>NOT(ISERROR(SEARCH("女",$B31)))</formula>
    </cfRule>
  </conditionalFormatting>
  <conditionalFormatting sqref="E33">
    <cfRule type="expression" dxfId="261" priority="425" stopIfTrue="1">
      <formula>NOT(ISERROR(SEARCH("男",$B31)))</formula>
    </cfRule>
    <cfRule type="expression" dxfId="260" priority="426" stopIfTrue="1">
      <formula>NOT(ISERROR(SEARCH("女",$B31)))</formula>
    </cfRule>
  </conditionalFormatting>
  <conditionalFormatting sqref="E31">
    <cfRule type="expression" dxfId="259" priority="313" stopIfTrue="1">
      <formula>$B$31="混合"</formula>
    </cfRule>
    <cfRule type="expression" dxfId="258" priority="424" stopIfTrue="1">
      <formula>AND(E31="",E30&gt;0)</formula>
    </cfRule>
  </conditionalFormatting>
  <conditionalFormatting sqref="E33">
    <cfRule type="expression" dxfId="257" priority="283" stopIfTrue="1">
      <formula>$B$31="混合"</formula>
    </cfRule>
    <cfRule type="expression" dxfId="256" priority="421" stopIfTrue="1">
      <formula>AND(E32&gt;0,E33="")</formula>
    </cfRule>
  </conditionalFormatting>
  <conditionalFormatting sqref="B36">
    <cfRule type="expression" dxfId="255" priority="401" stopIfTrue="1">
      <formula>NOT(ISERROR(SEARCH("女",$B36)))</formula>
    </cfRule>
    <cfRule type="expression" dxfId="254" priority="402" stopIfTrue="1">
      <formula>NOT(ISERROR(SEARCH("男",$B36)))</formula>
    </cfRule>
  </conditionalFormatting>
  <conditionalFormatting sqref="C36">
    <cfRule type="expression" dxfId="253" priority="397" stopIfTrue="1">
      <formula>NOT(ISERROR(SEARCH("男",$B36)))</formula>
    </cfRule>
    <cfRule type="expression" dxfId="252" priority="398" stopIfTrue="1">
      <formula>NOT(ISERROR(SEARCH("女",$B36)))</formula>
    </cfRule>
  </conditionalFormatting>
  <conditionalFormatting sqref="C38">
    <cfRule type="expression" dxfId="251" priority="399" stopIfTrue="1">
      <formula>NOT(ISERROR(SEARCH("男",$B36)))</formula>
    </cfRule>
    <cfRule type="expression" dxfId="250" priority="400" stopIfTrue="1">
      <formula>NOT(ISERROR(SEARCH("女",$B36)))</formula>
    </cfRule>
  </conditionalFormatting>
  <conditionalFormatting sqref="B36">
    <cfRule type="expression" dxfId="249" priority="396" stopIfTrue="1">
      <formula>AND(B36="",E35&gt;0)</formula>
    </cfRule>
  </conditionalFormatting>
  <conditionalFormatting sqref="B38">
    <cfRule type="expression" dxfId="248" priority="393" stopIfTrue="1">
      <formula>AND(B31=B36,E30&gt;0,E35&gt;0,B38=0)</formula>
    </cfRule>
    <cfRule type="expression" dxfId="247" priority="394" stopIfTrue="1">
      <formula>NOT(ISERROR(SEARCH("女",$B36)))</formula>
    </cfRule>
    <cfRule type="expression" dxfId="246" priority="395" stopIfTrue="1">
      <formula>NOT(ISERROR(SEARCH("男",$B36)))</formula>
    </cfRule>
  </conditionalFormatting>
  <conditionalFormatting sqref="D35">
    <cfRule type="expression" dxfId="245" priority="256" stopIfTrue="1">
      <formula>$B$31="混合"</formula>
    </cfRule>
    <cfRule type="expression" dxfId="244" priority="353" stopIfTrue="1">
      <formula>NOT(ISERROR(SEARCH("男",$B36)))</formula>
    </cfRule>
    <cfRule type="expression" dxfId="243" priority="354" stopIfTrue="1">
      <formula>NOT(ISERROR(SEARCH("女",$B36)))</formula>
    </cfRule>
  </conditionalFormatting>
  <conditionalFormatting sqref="D37">
    <cfRule type="expression" dxfId="242" priority="222" stopIfTrue="1">
      <formula>$B$31="混合"</formula>
    </cfRule>
    <cfRule type="expression" dxfId="241" priority="349" stopIfTrue="1">
      <formula>NOT(ISERROR(SEARCH("男",$B36)))</formula>
    </cfRule>
    <cfRule type="expression" dxfId="240" priority="350" stopIfTrue="1">
      <formula>NOT(ISERROR(SEARCH("女",$B36)))</formula>
    </cfRule>
  </conditionalFormatting>
  <conditionalFormatting sqref="E36">
    <cfRule type="expression" dxfId="239" priority="343" stopIfTrue="1">
      <formula>NOT(ISERROR(SEARCH("男",$B36)))</formula>
    </cfRule>
    <cfRule type="expression" dxfId="238" priority="344" stopIfTrue="1">
      <formula>NOT(ISERROR(SEARCH("女",$B36)))</formula>
    </cfRule>
  </conditionalFormatting>
  <conditionalFormatting sqref="E36">
    <cfRule type="expression" dxfId="237" priority="249" stopIfTrue="1">
      <formula>$B$31="混合"</formula>
    </cfRule>
    <cfRule type="expression" dxfId="236" priority="338" stopIfTrue="1">
      <formula>AND(E36="",E35&gt;0)</formula>
    </cfRule>
  </conditionalFormatting>
  <conditionalFormatting sqref="E30">
    <cfRule type="expression" dxfId="235" priority="315" stopIfTrue="1">
      <formula>$B$31="混合"</formula>
    </cfRule>
  </conditionalFormatting>
  <conditionalFormatting sqref="F30">
    <cfRule type="expression" dxfId="234" priority="303" stopIfTrue="1">
      <formula>$B$31="混合"</formula>
    </cfRule>
    <cfRule type="expression" dxfId="233" priority="311" stopIfTrue="1">
      <formula>NOT(ISERROR(SEARCH("男",$B31)))</formula>
    </cfRule>
    <cfRule type="expression" dxfId="232" priority="312" stopIfTrue="1">
      <formula>NOT(ISERROR(SEARCH("女",$B31)))</formula>
    </cfRule>
  </conditionalFormatting>
  <conditionalFormatting sqref="F31">
    <cfRule type="expression" dxfId="231" priority="301" stopIfTrue="1">
      <formula>$B$31="混合"</formula>
    </cfRule>
    <cfRule type="expression" dxfId="230" priority="309" stopIfTrue="1">
      <formula>NOT(ISERROR(SEARCH("男",$B31)))</formula>
    </cfRule>
    <cfRule type="expression" dxfId="229" priority="310" stopIfTrue="1">
      <formula>NOT(ISERROR(SEARCH("女",$B31)))</formula>
    </cfRule>
  </conditionalFormatting>
  <conditionalFormatting sqref="G30">
    <cfRule type="expression" dxfId="228" priority="307" stopIfTrue="1">
      <formula>NOT(ISERROR(SEARCH("男",$B31)))</formula>
    </cfRule>
    <cfRule type="expression" dxfId="227" priority="308" stopIfTrue="1">
      <formula>NOT(ISERROR(SEARCH("女",$B31)))</formula>
    </cfRule>
  </conditionalFormatting>
  <conditionalFormatting sqref="G31">
    <cfRule type="expression" dxfId="226" priority="305" stopIfTrue="1">
      <formula>NOT(ISERROR(SEARCH("男",$B31)))</formula>
    </cfRule>
    <cfRule type="expression" dxfId="225" priority="306" stopIfTrue="1">
      <formula>NOT(ISERROR(SEARCH("女",$B31)))</formula>
    </cfRule>
  </conditionalFormatting>
  <conditionalFormatting sqref="G31">
    <cfRule type="expression" dxfId="224" priority="300" stopIfTrue="1">
      <formula>$B$31="混合"</formula>
    </cfRule>
    <cfRule type="expression" dxfId="223" priority="304" stopIfTrue="1">
      <formula>AND(G31="",G30&gt;0)</formula>
    </cfRule>
  </conditionalFormatting>
  <conditionalFormatting sqref="G30">
    <cfRule type="expression" dxfId="222" priority="302" stopIfTrue="1">
      <formula>$B$31="混合"</formula>
    </cfRule>
  </conditionalFormatting>
  <conditionalFormatting sqref="H30">
    <cfRule type="expression" dxfId="221" priority="290" stopIfTrue="1">
      <formula>$B$31="混合"</formula>
    </cfRule>
    <cfRule type="expression" dxfId="220" priority="298" stopIfTrue="1">
      <formula>NOT(ISERROR(SEARCH("男",$B31)))</formula>
    </cfRule>
    <cfRule type="expression" dxfId="219" priority="299" stopIfTrue="1">
      <formula>NOT(ISERROR(SEARCH("女",$B31)))</formula>
    </cfRule>
  </conditionalFormatting>
  <conditionalFormatting sqref="H31">
    <cfRule type="expression" dxfId="218" priority="288" stopIfTrue="1">
      <formula>$B$31="混合"</formula>
    </cfRule>
    <cfRule type="expression" dxfId="217" priority="296" stopIfTrue="1">
      <formula>NOT(ISERROR(SEARCH("男",$B31)))</formula>
    </cfRule>
    <cfRule type="expression" dxfId="216" priority="297" stopIfTrue="1">
      <formula>NOT(ISERROR(SEARCH("女",$B31)))</formula>
    </cfRule>
  </conditionalFormatting>
  <conditionalFormatting sqref="I30">
    <cfRule type="expression" dxfId="215" priority="294" stopIfTrue="1">
      <formula>NOT(ISERROR(SEARCH("男",$B31)))</formula>
    </cfRule>
    <cfRule type="expression" dxfId="214" priority="295" stopIfTrue="1">
      <formula>NOT(ISERROR(SEARCH("女",$B31)))</formula>
    </cfRule>
  </conditionalFormatting>
  <conditionalFormatting sqref="I31">
    <cfRule type="expression" dxfId="213" priority="292" stopIfTrue="1">
      <formula>NOT(ISERROR(SEARCH("男",$B31)))</formula>
    </cfRule>
    <cfRule type="expression" dxfId="212" priority="293" stopIfTrue="1">
      <formula>NOT(ISERROR(SEARCH("女",$B31)))</formula>
    </cfRule>
  </conditionalFormatting>
  <conditionalFormatting sqref="I31">
    <cfRule type="expression" dxfId="211" priority="287" stopIfTrue="1">
      <formula>$B$31="混合"</formula>
    </cfRule>
    <cfRule type="expression" dxfId="210" priority="291" stopIfTrue="1">
      <formula>AND(I31="",I30&gt;0)</formula>
    </cfRule>
  </conditionalFormatting>
  <conditionalFormatting sqref="I30">
    <cfRule type="expression" dxfId="209" priority="289" stopIfTrue="1">
      <formula>$B$31="混合"</formula>
    </cfRule>
  </conditionalFormatting>
  <conditionalFormatting sqref="E32">
    <cfRule type="expression" dxfId="208" priority="285" stopIfTrue="1">
      <formula>$B$31="混合"</formula>
    </cfRule>
  </conditionalFormatting>
  <conditionalFormatting sqref="F32">
    <cfRule type="expression" dxfId="207" priority="273" stopIfTrue="1">
      <formula>$B$31="混合"</formula>
    </cfRule>
    <cfRule type="expression" dxfId="206" priority="281" stopIfTrue="1">
      <formula>NOT(ISERROR(SEARCH("男",$B31)))</formula>
    </cfRule>
    <cfRule type="expression" dxfId="205" priority="282" stopIfTrue="1">
      <formula>NOT(ISERROR(SEARCH("女",$B31)))</formula>
    </cfRule>
  </conditionalFormatting>
  <conditionalFormatting sqref="F33">
    <cfRule type="expression" dxfId="204" priority="271" stopIfTrue="1">
      <formula>$B$31="混合"</formula>
    </cfRule>
    <cfRule type="expression" dxfId="203" priority="279" stopIfTrue="1">
      <formula>NOT(ISERROR(SEARCH("男",$B31)))</formula>
    </cfRule>
    <cfRule type="expression" dxfId="202" priority="280" stopIfTrue="1">
      <formula>NOT(ISERROR(SEARCH("女",$B31)))</formula>
    </cfRule>
  </conditionalFormatting>
  <conditionalFormatting sqref="G32">
    <cfRule type="expression" dxfId="201" priority="277" stopIfTrue="1">
      <formula>NOT(ISERROR(SEARCH("男",$B31)))</formula>
    </cfRule>
    <cfRule type="expression" dxfId="200" priority="278" stopIfTrue="1">
      <formula>NOT(ISERROR(SEARCH("女",$B31)))</formula>
    </cfRule>
  </conditionalFormatting>
  <conditionalFormatting sqref="G33">
    <cfRule type="expression" dxfId="199" priority="275" stopIfTrue="1">
      <formula>NOT(ISERROR(SEARCH("男",$B31)))</formula>
    </cfRule>
    <cfRule type="expression" dxfId="198" priority="276" stopIfTrue="1">
      <formula>NOT(ISERROR(SEARCH("女",$B31)))</formula>
    </cfRule>
  </conditionalFormatting>
  <conditionalFormatting sqref="G33">
    <cfRule type="expression" dxfId="197" priority="270" stopIfTrue="1">
      <formula>$B$31="混合"</formula>
    </cfRule>
    <cfRule type="expression" dxfId="196" priority="274" stopIfTrue="1">
      <formula>AND(G32&gt;0,G33="")</formula>
    </cfRule>
  </conditionalFormatting>
  <conditionalFormatting sqref="G32">
    <cfRule type="expression" dxfId="195" priority="272" stopIfTrue="1">
      <formula>$B$31="混合"</formula>
    </cfRule>
  </conditionalFormatting>
  <conditionalFormatting sqref="H32">
    <cfRule type="expression" dxfId="194" priority="260" stopIfTrue="1">
      <formula>$B$31="混合"</formula>
    </cfRule>
    <cfRule type="expression" dxfId="193" priority="268" stopIfTrue="1">
      <formula>NOT(ISERROR(SEARCH("男",$B31)))</formula>
    </cfRule>
    <cfRule type="expression" dxfId="192" priority="269" stopIfTrue="1">
      <formula>NOT(ISERROR(SEARCH("女",$B31)))</formula>
    </cfRule>
  </conditionalFormatting>
  <conditionalFormatting sqref="H33">
    <cfRule type="expression" dxfId="191" priority="258" stopIfTrue="1">
      <formula>$B$31="混合"</formula>
    </cfRule>
    <cfRule type="expression" dxfId="190" priority="266" stopIfTrue="1">
      <formula>NOT(ISERROR(SEARCH("男",$B31)))</formula>
    </cfRule>
    <cfRule type="expression" dxfId="189" priority="267" stopIfTrue="1">
      <formula>NOT(ISERROR(SEARCH("女",$B31)))</formula>
    </cfRule>
  </conditionalFormatting>
  <conditionalFormatting sqref="I32">
    <cfRule type="expression" dxfId="188" priority="264" stopIfTrue="1">
      <formula>NOT(ISERROR(SEARCH("男",$B31)))</formula>
    </cfRule>
    <cfRule type="expression" dxfId="187" priority="265" stopIfTrue="1">
      <formula>NOT(ISERROR(SEARCH("女",$B31)))</formula>
    </cfRule>
  </conditionalFormatting>
  <conditionalFormatting sqref="I33">
    <cfRule type="expression" dxfId="186" priority="262" stopIfTrue="1">
      <formula>NOT(ISERROR(SEARCH("男",$B31)))</formula>
    </cfRule>
    <cfRule type="expression" dxfId="185" priority="263" stopIfTrue="1">
      <formula>NOT(ISERROR(SEARCH("女",$B31)))</formula>
    </cfRule>
  </conditionalFormatting>
  <conditionalFormatting sqref="I33">
    <cfRule type="expression" dxfId="184" priority="257" stopIfTrue="1">
      <formula>$B$31="混合"</formula>
    </cfRule>
    <cfRule type="expression" dxfId="183" priority="261" stopIfTrue="1">
      <formula>AND(I32&gt;0,I33="")</formula>
    </cfRule>
  </conditionalFormatting>
  <conditionalFormatting sqref="I32">
    <cfRule type="expression" dxfId="182" priority="259" stopIfTrue="1">
      <formula>$B$31="混合"</formula>
    </cfRule>
  </conditionalFormatting>
  <conditionalFormatting sqref="E35">
    <cfRule type="expression" dxfId="181" priority="253" stopIfTrue="1">
      <formula>$B$31="混合"</formula>
    </cfRule>
    <cfRule type="expression" dxfId="180" priority="254" stopIfTrue="1">
      <formula>NOT(ISERROR(SEARCH("男",$B36)))</formula>
    </cfRule>
    <cfRule type="expression" dxfId="179" priority="255" stopIfTrue="1">
      <formula>NOT(ISERROR(SEARCH("女",$B36)))</formula>
    </cfRule>
  </conditionalFormatting>
  <conditionalFormatting sqref="D36">
    <cfRule type="expression" dxfId="178" priority="250" stopIfTrue="1">
      <formula>$B$31="混合"</formula>
    </cfRule>
    <cfRule type="expression" dxfId="177" priority="251" stopIfTrue="1">
      <formula>NOT(ISERROR(SEARCH("男",$B37)))</formula>
    </cfRule>
    <cfRule type="expression" dxfId="176" priority="252" stopIfTrue="1">
      <formula>NOT(ISERROR(SEARCH("女",$B37)))</formula>
    </cfRule>
  </conditionalFormatting>
  <conditionalFormatting sqref="F35">
    <cfRule type="expression" dxfId="175" priority="243" stopIfTrue="1">
      <formula>$B$31="混合"</formula>
    </cfRule>
    <cfRule type="expression" dxfId="174" priority="247" stopIfTrue="1">
      <formula>NOT(ISERROR(SEARCH("男",$B36)))</formula>
    </cfRule>
    <cfRule type="expression" dxfId="173" priority="248" stopIfTrue="1">
      <formula>NOT(ISERROR(SEARCH("女",$B36)))</formula>
    </cfRule>
  </conditionalFormatting>
  <conditionalFormatting sqref="G36">
    <cfRule type="expression" dxfId="172" priority="245" stopIfTrue="1">
      <formula>NOT(ISERROR(SEARCH("男",$B36)))</formula>
    </cfRule>
    <cfRule type="expression" dxfId="171" priority="246" stopIfTrue="1">
      <formula>NOT(ISERROR(SEARCH("女",$B36)))</formula>
    </cfRule>
  </conditionalFormatting>
  <conditionalFormatting sqref="G36">
    <cfRule type="expression" dxfId="170" priority="236" stopIfTrue="1">
      <formula>$B$31="混合"</formula>
    </cfRule>
    <cfRule type="expression" dxfId="169" priority="244" stopIfTrue="1">
      <formula>AND(G36="",G35&gt;0)</formula>
    </cfRule>
  </conditionalFormatting>
  <conditionalFormatting sqref="G35">
    <cfRule type="expression" dxfId="168" priority="240" stopIfTrue="1">
      <formula>$B$31="混合"</formula>
    </cfRule>
    <cfRule type="expression" dxfId="167" priority="241" stopIfTrue="1">
      <formula>NOT(ISERROR(SEARCH("男",$B36)))</formula>
    </cfRule>
    <cfRule type="expression" dxfId="166" priority="242" stopIfTrue="1">
      <formula>NOT(ISERROR(SEARCH("女",$B36)))</formula>
    </cfRule>
  </conditionalFormatting>
  <conditionalFormatting sqref="F36">
    <cfRule type="expression" dxfId="165" priority="237" stopIfTrue="1">
      <formula>$B$31="混合"</formula>
    </cfRule>
    <cfRule type="expression" dxfId="164" priority="238" stopIfTrue="1">
      <formula>NOT(ISERROR(SEARCH("男",$B37)))</formula>
    </cfRule>
    <cfRule type="expression" dxfId="163" priority="239" stopIfTrue="1">
      <formula>NOT(ISERROR(SEARCH("女",$B37)))</formula>
    </cfRule>
  </conditionalFormatting>
  <conditionalFormatting sqref="H35">
    <cfRule type="expression" dxfId="162" priority="230" stopIfTrue="1">
      <formula>$B$31="混合"</formula>
    </cfRule>
    <cfRule type="expression" dxfId="161" priority="234" stopIfTrue="1">
      <formula>NOT(ISERROR(SEARCH("男",$B36)))</formula>
    </cfRule>
    <cfRule type="expression" dxfId="160" priority="235" stopIfTrue="1">
      <formula>NOT(ISERROR(SEARCH("女",$B36)))</formula>
    </cfRule>
  </conditionalFormatting>
  <conditionalFormatting sqref="I36">
    <cfRule type="expression" dxfId="159" priority="232" stopIfTrue="1">
      <formula>NOT(ISERROR(SEARCH("男",$B36)))</formula>
    </cfRule>
    <cfRule type="expression" dxfId="158" priority="233" stopIfTrue="1">
      <formula>NOT(ISERROR(SEARCH("女",$B36)))</formula>
    </cfRule>
  </conditionalFormatting>
  <conditionalFormatting sqref="I36">
    <cfRule type="expression" dxfId="157" priority="223" stopIfTrue="1">
      <formula>$B$31="混合"</formula>
    </cfRule>
    <cfRule type="expression" dxfId="156" priority="231" stopIfTrue="1">
      <formula>AND(I36="",I35&gt;0)</formula>
    </cfRule>
  </conditionalFormatting>
  <conditionalFormatting sqref="I35">
    <cfRule type="expression" dxfId="155" priority="227" stopIfTrue="1">
      <formula>$B$31="混合"</formula>
    </cfRule>
    <cfRule type="expression" dxfId="154" priority="228" stopIfTrue="1">
      <formula>NOT(ISERROR(SEARCH("男",$B36)))</formula>
    </cfRule>
    <cfRule type="expression" dxfId="153" priority="229" stopIfTrue="1">
      <formula>NOT(ISERROR(SEARCH("女",$B36)))</formula>
    </cfRule>
  </conditionalFormatting>
  <conditionalFormatting sqref="H36">
    <cfRule type="expression" dxfId="152" priority="224" stopIfTrue="1">
      <formula>$B$31="混合"</formula>
    </cfRule>
    <cfRule type="expression" dxfId="151" priority="225" stopIfTrue="1">
      <formula>NOT(ISERROR(SEARCH("男",$B37)))</formula>
    </cfRule>
    <cfRule type="expression" dxfId="150" priority="226" stopIfTrue="1">
      <formula>NOT(ISERROR(SEARCH("女",$B37)))</formula>
    </cfRule>
  </conditionalFormatting>
  <conditionalFormatting sqref="E37">
    <cfRule type="expression" dxfId="149" priority="219" stopIfTrue="1">
      <formula>$B$31="混合"</formula>
    </cfRule>
    <cfRule type="expression" dxfId="148" priority="220" stopIfTrue="1">
      <formula>NOT(ISERROR(SEARCH("男",$B36)))</formula>
    </cfRule>
    <cfRule type="expression" dxfId="147" priority="221" stopIfTrue="1">
      <formula>NOT(ISERROR(SEARCH("女",$B36)))</formula>
    </cfRule>
  </conditionalFormatting>
  <conditionalFormatting sqref="D38">
    <cfRule type="expression" dxfId="146" priority="216" stopIfTrue="1">
      <formula>$B$31="混合"</formula>
    </cfRule>
    <cfRule type="expression" dxfId="145" priority="217" stopIfTrue="1">
      <formula>NOT(ISERROR(SEARCH("男",$B37)))</formula>
    </cfRule>
    <cfRule type="expression" dxfId="144" priority="218" stopIfTrue="1">
      <formula>NOT(ISERROR(SEARCH("女",$B37)))</formula>
    </cfRule>
  </conditionalFormatting>
  <conditionalFormatting sqref="E38">
    <cfRule type="expression" dxfId="143" priority="213" stopIfTrue="1">
      <formula>$B$31="混合"</formula>
    </cfRule>
    <cfRule type="expression" dxfId="142" priority="214" stopIfTrue="1">
      <formula>NOT(ISERROR(SEARCH("男",$B37)))</formula>
    </cfRule>
    <cfRule type="expression" dxfId="141" priority="215" stopIfTrue="1">
      <formula>NOT(ISERROR(SEARCH("女",$B37)))</formula>
    </cfRule>
  </conditionalFormatting>
  <conditionalFormatting sqref="F37">
    <cfRule type="expression" dxfId="140" priority="210" stopIfTrue="1">
      <formula>$B$31="混合"</formula>
    </cfRule>
    <cfRule type="expression" dxfId="139" priority="211" stopIfTrue="1">
      <formula>NOT(ISERROR(SEARCH("男",$B36)))</formula>
    </cfRule>
    <cfRule type="expression" dxfId="138" priority="212" stopIfTrue="1">
      <formula>NOT(ISERROR(SEARCH("女",$B36)))</formula>
    </cfRule>
  </conditionalFormatting>
  <conditionalFormatting sqref="G37">
    <cfRule type="expression" dxfId="137" priority="207" stopIfTrue="1">
      <formula>$B$31="混合"</formula>
    </cfRule>
    <cfRule type="expression" dxfId="136" priority="208" stopIfTrue="1">
      <formula>NOT(ISERROR(SEARCH("男",$B36)))</formula>
    </cfRule>
    <cfRule type="expression" dxfId="135" priority="209" stopIfTrue="1">
      <formula>NOT(ISERROR(SEARCH("女",$B36)))</formula>
    </cfRule>
  </conditionalFormatting>
  <conditionalFormatting sqref="F38">
    <cfRule type="expression" dxfId="134" priority="204" stopIfTrue="1">
      <formula>$B$31="混合"</formula>
    </cfRule>
    <cfRule type="expression" dxfId="133" priority="205" stopIfTrue="1">
      <formula>NOT(ISERROR(SEARCH("男",$B37)))</formula>
    </cfRule>
    <cfRule type="expression" dxfId="132" priority="206" stopIfTrue="1">
      <formula>NOT(ISERROR(SEARCH("女",$B37)))</formula>
    </cfRule>
  </conditionalFormatting>
  <conditionalFormatting sqref="G38">
    <cfRule type="expression" dxfId="131" priority="201" stopIfTrue="1">
      <formula>$B$31="混合"</formula>
    </cfRule>
    <cfRule type="expression" dxfId="130" priority="202" stopIfTrue="1">
      <formula>NOT(ISERROR(SEARCH("男",$B37)))</formula>
    </cfRule>
    <cfRule type="expression" dxfId="129" priority="203" stopIfTrue="1">
      <formula>NOT(ISERROR(SEARCH("女",$B37)))</formula>
    </cfRule>
  </conditionalFormatting>
  <conditionalFormatting sqref="H37">
    <cfRule type="expression" dxfId="128" priority="198" stopIfTrue="1">
      <formula>$B$31="混合"</formula>
    </cfRule>
    <cfRule type="expression" dxfId="127" priority="199" stopIfTrue="1">
      <formula>NOT(ISERROR(SEARCH("男",$B36)))</formula>
    </cfRule>
    <cfRule type="expression" dxfId="126" priority="200" stopIfTrue="1">
      <formula>NOT(ISERROR(SEARCH("女",$B36)))</formula>
    </cfRule>
  </conditionalFormatting>
  <conditionalFormatting sqref="I37">
    <cfRule type="expression" dxfId="125" priority="195" stopIfTrue="1">
      <formula>$B$31="混合"</formula>
    </cfRule>
    <cfRule type="expression" dxfId="124" priority="196" stopIfTrue="1">
      <formula>NOT(ISERROR(SEARCH("男",$B36)))</formula>
    </cfRule>
    <cfRule type="expression" dxfId="123" priority="197" stopIfTrue="1">
      <formula>NOT(ISERROR(SEARCH("女",$B36)))</formula>
    </cfRule>
  </conditionalFormatting>
  <conditionalFormatting sqref="H38">
    <cfRule type="expression" dxfId="122" priority="192" stopIfTrue="1">
      <formula>$B$31="混合"</formula>
    </cfRule>
    <cfRule type="expression" dxfId="121" priority="193" stopIfTrue="1">
      <formula>NOT(ISERROR(SEARCH("男",$B37)))</formula>
    </cfRule>
    <cfRule type="expression" dxfId="120" priority="194" stopIfTrue="1">
      <formula>NOT(ISERROR(SEARCH("女",$B37)))</formula>
    </cfRule>
  </conditionalFormatting>
  <conditionalFormatting sqref="I38">
    <cfRule type="expression" dxfId="119" priority="189" stopIfTrue="1">
      <formula>$B$31="混合"</formula>
    </cfRule>
    <cfRule type="expression" dxfId="118" priority="190" stopIfTrue="1">
      <formula>NOT(ISERROR(SEARCH("男",$B37)))</formula>
    </cfRule>
    <cfRule type="expression" dxfId="117" priority="191" stopIfTrue="1">
      <formula>NOT(ISERROR(SEARCH("女",$B37)))</formula>
    </cfRule>
  </conditionalFormatting>
  <conditionalFormatting sqref="D10">
    <cfRule type="expression" dxfId="116" priority="188" stopIfTrue="1">
      <formula>$B$11="混合"</formula>
    </cfRule>
  </conditionalFormatting>
  <conditionalFormatting sqref="E10">
    <cfRule type="expression" dxfId="115" priority="187" stopIfTrue="1">
      <formula>$B$11="混合"</formula>
    </cfRule>
  </conditionalFormatting>
  <conditionalFormatting sqref="D11">
    <cfRule type="expression" dxfId="114" priority="184" stopIfTrue="1">
      <formula>NOT(ISERROR(SEARCH("女",$B11)))</formula>
    </cfRule>
    <cfRule type="expression" dxfId="113" priority="185" stopIfTrue="1">
      <formula>NOT(ISERROR(SEARCH("男",$B11)))</formula>
    </cfRule>
  </conditionalFormatting>
  <conditionalFormatting sqref="D11">
    <cfRule type="expression" dxfId="112" priority="186" stopIfTrue="1">
      <formula>$B$11="混合"</formula>
    </cfRule>
  </conditionalFormatting>
  <conditionalFormatting sqref="E11">
    <cfRule type="expression" dxfId="111" priority="182" stopIfTrue="1">
      <formula>NOT(ISERROR(SEARCH("男",$B11)))</formula>
    </cfRule>
    <cfRule type="expression" dxfId="110" priority="183" stopIfTrue="1">
      <formula>NOT(ISERROR(SEARCH("女",$B11)))</formula>
    </cfRule>
  </conditionalFormatting>
  <conditionalFormatting sqref="E11">
    <cfRule type="expression" dxfId="109" priority="181" stopIfTrue="1">
      <formula>$B$11="混合"</formula>
    </cfRule>
  </conditionalFormatting>
  <conditionalFormatting sqref="F10:G10">
    <cfRule type="expression" dxfId="108" priority="179" stopIfTrue="1">
      <formula>NOT(ISERROR(SEARCH("男",$B11)))</formula>
    </cfRule>
    <cfRule type="expression" dxfId="107" priority="180" stopIfTrue="1">
      <formula>NOT(ISERROR(SEARCH("女",$B11)))</formula>
    </cfRule>
  </conditionalFormatting>
  <conditionalFormatting sqref="F10">
    <cfRule type="expression" dxfId="106" priority="178" stopIfTrue="1">
      <formula>$B$11="混合"</formula>
    </cfRule>
  </conditionalFormatting>
  <conditionalFormatting sqref="G10">
    <cfRule type="expression" dxfId="105" priority="177" stopIfTrue="1">
      <formula>$B$11="混合"</formula>
    </cfRule>
  </conditionalFormatting>
  <conditionalFormatting sqref="F11">
    <cfRule type="expression" dxfId="104" priority="175" stopIfTrue="1">
      <formula>NOT(ISERROR(SEARCH("男",$B11)))</formula>
    </cfRule>
    <cfRule type="expression" dxfId="103" priority="176" stopIfTrue="1">
      <formula>NOT(ISERROR(SEARCH("女",$B11)))</formula>
    </cfRule>
  </conditionalFormatting>
  <conditionalFormatting sqref="F11">
    <cfRule type="expression" dxfId="102" priority="174" stopIfTrue="1">
      <formula>$B$11="混合"</formula>
    </cfRule>
  </conditionalFormatting>
  <conditionalFormatting sqref="G11">
    <cfRule type="expression" dxfId="101" priority="172" stopIfTrue="1">
      <formula>NOT(ISERROR(SEARCH("男",$B11)))</formula>
    </cfRule>
    <cfRule type="expression" dxfId="100" priority="173" stopIfTrue="1">
      <formula>NOT(ISERROR(SEARCH("女",$B11)))</formula>
    </cfRule>
  </conditionalFormatting>
  <conditionalFormatting sqref="G11">
    <cfRule type="expression" dxfId="99" priority="171" stopIfTrue="1">
      <formula>$B$11="混合"</formula>
    </cfRule>
  </conditionalFormatting>
  <conditionalFormatting sqref="H10:I10">
    <cfRule type="expression" dxfId="98" priority="169" stopIfTrue="1">
      <formula>NOT(ISERROR(SEARCH("男",$B11)))</formula>
    </cfRule>
    <cfRule type="expression" dxfId="97" priority="170" stopIfTrue="1">
      <formula>NOT(ISERROR(SEARCH("女",$B11)))</formula>
    </cfRule>
  </conditionalFormatting>
  <conditionalFormatting sqref="H10">
    <cfRule type="expression" dxfId="96" priority="168" stopIfTrue="1">
      <formula>$B$11="混合"</formula>
    </cfRule>
  </conditionalFormatting>
  <conditionalFormatting sqref="I10">
    <cfRule type="expression" dxfId="95" priority="167" stopIfTrue="1">
      <formula>$B$11="混合"</formula>
    </cfRule>
  </conditionalFormatting>
  <conditionalFormatting sqref="H11">
    <cfRule type="expression" dxfId="94" priority="165" stopIfTrue="1">
      <formula>NOT(ISERROR(SEARCH("男",$B11)))</formula>
    </cfRule>
    <cfRule type="expression" dxfId="93" priority="166" stopIfTrue="1">
      <formula>NOT(ISERROR(SEARCH("女",$B11)))</formula>
    </cfRule>
  </conditionalFormatting>
  <conditionalFormatting sqref="H11">
    <cfRule type="expression" dxfId="92" priority="164" stopIfTrue="1">
      <formula>$B$11="混合"</formula>
    </cfRule>
  </conditionalFormatting>
  <conditionalFormatting sqref="I11">
    <cfRule type="expression" dxfId="91" priority="162" stopIfTrue="1">
      <formula>NOT(ISERROR(SEARCH("男",$B11)))</formula>
    </cfRule>
    <cfRule type="expression" dxfId="90" priority="163" stopIfTrue="1">
      <formula>NOT(ISERROR(SEARCH("女",$B11)))</formula>
    </cfRule>
  </conditionalFormatting>
  <conditionalFormatting sqref="I11">
    <cfRule type="expression" dxfId="89" priority="161" stopIfTrue="1">
      <formula>$B$11="混合"</formula>
    </cfRule>
  </conditionalFormatting>
  <conditionalFormatting sqref="D12">
    <cfRule type="expression" dxfId="88" priority="160" stopIfTrue="1">
      <formula>$B$11="混合"</formula>
    </cfRule>
  </conditionalFormatting>
  <conditionalFormatting sqref="E12">
    <cfRule type="expression" dxfId="87" priority="159" stopIfTrue="1">
      <formula>$B$11="混合"</formula>
    </cfRule>
  </conditionalFormatting>
  <conditionalFormatting sqref="D13">
    <cfRule type="expression" dxfId="86" priority="157" stopIfTrue="1">
      <formula>NOT(ISERROR(SEARCH("男",$B11)))</formula>
    </cfRule>
    <cfRule type="expression" dxfId="85" priority="158" stopIfTrue="1">
      <formula>NOT(ISERROR(SEARCH("女",$B11)))</formula>
    </cfRule>
  </conditionalFormatting>
  <conditionalFormatting sqref="D13">
    <cfRule type="expression" dxfId="84" priority="156" stopIfTrue="1">
      <formula>$B$11="混合"</formula>
    </cfRule>
  </conditionalFormatting>
  <conditionalFormatting sqref="E13">
    <cfRule type="expression" dxfId="83" priority="154" stopIfTrue="1">
      <formula>NOT(ISERROR(SEARCH("男",$B11)))</formula>
    </cfRule>
    <cfRule type="expression" dxfId="82" priority="155" stopIfTrue="1">
      <formula>NOT(ISERROR(SEARCH("女",$B11)))</formula>
    </cfRule>
  </conditionalFormatting>
  <conditionalFormatting sqref="E13">
    <cfRule type="expression" dxfId="81" priority="153" stopIfTrue="1">
      <formula>$B$11="混合"</formula>
    </cfRule>
  </conditionalFormatting>
  <conditionalFormatting sqref="F12:G12">
    <cfRule type="expression" dxfId="80" priority="151" stopIfTrue="1">
      <formula>NOT(ISERROR(SEARCH("男",$B11)))</formula>
    </cfRule>
    <cfRule type="expression" dxfId="79" priority="152" stopIfTrue="1">
      <formula>NOT(ISERROR(SEARCH("女",$B11)))</formula>
    </cfRule>
  </conditionalFormatting>
  <conditionalFormatting sqref="F12">
    <cfRule type="expression" dxfId="78" priority="150" stopIfTrue="1">
      <formula>$B$11="混合"</formula>
    </cfRule>
  </conditionalFormatting>
  <conditionalFormatting sqref="G12">
    <cfRule type="expression" dxfId="77" priority="149" stopIfTrue="1">
      <formula>$B$11="混合"</formula>
    </cfRule>
  </conditionalFormatting>
  <conditionalFormatting sqref="F13">
    <cfRule type="expression" dxfId="76" priority="147" stopIfTrue="1">
      <formula>NOT(ISERROR(SEARCH("男",$B11)))</formula>
    </cfRule>
    <cfRule type="expression" dxfId="75" priority="148" stopIfTrue="1">
      <formula>NOT(ISERROR(SEARCH("女",$B11)))</formula>
    </cfRule>
  </conditionalFormatting>
  <conditionalFormatting sqref="F13">
    <cfRule type="expression" dxfId="74" priority="146" stopIfTrue="1">
      <formula>$B$11="混合"</formula>
    </cfRule>
  </conditionalFormatting>
  <conditionalFormatting sqref="G13">
    <cfRule type="expression" dxfId="73" priority="144" stopIfTrue="1">
      <formula>NOT(ISERROR(SEARCH("男",$B11)))</formula>
    </cfRule>
    <cfRule type="expression" dxfId="72" priority="145" stopIfTrue="1">
      <formula>NOT(ISERROR(SEARCH("女",$B11)))</formula>
    </cfRule>
  </conditionalFormatting>
  <conditionalFormatting sqref="G13">
    <cfRule type="expression" dxfId="71" priority="143" stopIfTrue="1">
      <formula>$B$11="混合"</formula>
    </cfRule>
  </conditionalFormatting>
  <conditionalFormatting sqref="H12:I12">
    <cfRule type="expression" dxfId="70" priority="141" stopIfTrue="1">
      <formula>NOT(ISERROR(SEARCH("男",$B11)))</formula>
    </cfRule>
    <cfRule type="expression" dxfId="69" priority="142" stopIfTrue="1">
      <formula>NOT(ISERROR(SEARCH("女",$B11)))</formula>
    </cfRule>
  </conditionalFormatting>
  <conditionalFormatting sqref="H12">
    <cfRule type="expression" dxfId="68" priority="140" stopIfTrue="1">
      <formula>$B$11="混合"</formula>
    </cfRule>
  </conditionalFormatting>
  <conditionalFormatting sqref="I12">
    <cfRule type="expression" dxfId="67" priority="139" stopIfTrue="1">
      <formula>$B$11="混合"</formula>
    </cfRule>
  </conditionalFormatting>
  <conditionalFormatting sqref="H13">
    <cfRule type="expression" dxfId="66" priority="137" stopIfTrue="1">
      <formula>NOT(ISERROR(SEARCH("男",$B11)))</formula>
    </cfRule>
    <cfRule type="expression" dxfId="65" priority="138" stopIfTrue="1">
      <formula>NOT(ISERROR(SEARCH("女",$B11)))</formula>
    </cfRule>
  </conditionalFormatting>
  <conditionalFormatting sqref="H13">
    <cfRule type="expression" dxfId="64" priority="136" stopIfTrue="1">
      <formula>$B$11="混合"</formula>
    </cfRule>
  </conditionalFormatting>
  <conditionalFormatting sqref="I13">
    <cfRule type="expression" dxfId="63" priority="134" stopIfTrue="1">
      <formula>NOT(ISERROR(SEARCH("男",$B11)))</formula>
    </cfRule>
    <cfRule type="expression" dxfId="62" priority="135" stopIfTrue="1">
      <formula>NOT(ISERROR(SEARCH("女",$B11)))</formula>
    </cfRule>
  </conditionalFormatting>
  <conditionalFormatting sqref="I13">
    <cfRule type="expression" dxfId="61" priority="133" stopIfTrue="1">
      <formula>$B$11="混合"</formula>
    </cfRule>
  </conditionalFormatting>
  <conditionalFormatting sqref="E15">
    <cfRule type="expression" dxfId="60" priority="131" stopIfTrue="1">
      <formula>$B$16="混合"</formula>
    </cfRule>
  </conditionalFormatting>
  <conditionalFormatting sqref="G15">
    <cfRule type="expression" dxfId="59" priority="127" stopIfTrue="1">
      <formula>$B$16="混合"</formula>
    </cfRule>
  </conditionalFormatting>
  <conditionalFormatting sqref="I15">
    <cfRule type="expression" dxfId="58" priority="123" stopIfTrue="1">
      <formula>$B$16="混合"</formula>
    </cfRule>
  </conditionalFormatting>
  <conditionalFormatting sqref="E17">
    <cfRule type="expression" dxfId="57" priority="119" stopIfTrue="1">
      <formula>$B$16="混合"</formula>
    </cfRule>
  </conditionalFormatting>
  <conditionalFormatting sqref="G17">
    <cfRule type="expression" dxfId="56" priority="115" stopIfTrue="1">
      <formula>$B$16="混合"</formula>
    </cfRule>
  </conditionalFormatting>
  <conditionalFormatting sqref="I17">
    <cfRule type="expression" dxfId="55" priority="111" stopIfTrue="1">
      <formula>$B$16="混合"</formula>
    </cfRule>
  </conditionalFormatting>
  <conditionalFormatting sqref="E20">
    <cfRule type="expression" dxfId="54" priority="107" stopIfTrue="1">
      <formula>$B$21="混合"</formula>
    </cfRule>
  </conditionalFormatting>
  <conditionalFormatting sqref="G20">
    <cfRule type="expression" dxfId="53" priority="105" stopIfTrue="1">
      <formula>$B$21="混合"</formula>
    </cfRule>
  </conditionalFormatting>
  <conditionalFormatting sqref="I20">
    <cfRule type="expression" dxfId="52" priority="99" stopIfTrue="1">
      <formula>$B$21="混合"</formula>
    </cfRule>
  </conditionalFormatting>
  <conditionalFormatting sqref="E22">
    <cfRule type="expression" dxfId="51" priority="95" stopIfTrue="1">
      <formula>$B$21="混合"</formula>
    </cfRule>
  </conditionalFormatting>
  <conditionalFormatting sqref="G22">
    <cfRule type="expression" dxfId="50" priority="91" stopIfTrue="1">
      <formula>$B$21="混合"</formula>
    </cfRule>
  </conditionalFormatting>
  <conditionalFormatting sqref="I22">
    <cfRule type="expression" dxfId="49" priority="87" stopIfTrue="1">
      <formula>$B$21="混合"</formula>
    </cfRule>
  </conditionalFormatting>
  <conditionalFormatting sqref="E25">
    <cfRule type="expression" dxfId="48" priority="83" stopIfTrue="1">
      <formula>$B$26="混合"</formula>
    </cfRule>
  </conditionalFormatting>
  <conditionalFormatting sqref="G25">
    <cfRule type="expression" dxfId="47" priority="79" stopIfTrue="1">
      <formula>$B$26="混合"</formula>
    </cfRule>
  </conditionalFormatting>
  <conditionalFormatting sqref="I25">
    <cfRule type="expression" dxfId="46" priority="75" stopIfTrue="1">
      <formula>$B$26="混合"</formula>
    </cfRule>
  </conditionalFormatting>
  <conditionalFormatting sqref="E27">
    <cfRule type="expression" dxfId="45" priority="71" stopIfTrue="1">
      <formula>$B$26="混合"</formula>
    </cfRule>
  </conditionalFormatting>
  <conditionalFormatting sqref="G27">
    <cfRule type="expression" dxfId="44" priority="67" stopIfTrue="1">
      <formula>$B$26="混合"</formula>
    </cfRule>
  </conditionalFormatting>
  <conditionalFormatting sqref="I27">
    <cfRule type="expression" dxfId="43" priority="63" stopIfTrue="1">
      <formula>$B$26="混合"</formula>
    </cfRule>
  </conditionalFormatting>
  <conditionalFormatting sqref="M11:Q11">
    <cfRule type="cellIs" dxfId="42" priority="60" stopIfTrue="1" operator="equal">
      <formula>"ﾅﾝﾊﾞｰｶｰﾄﾞ確認下さい"</formula>
    </cfRule>
  </conditionalFormatting>
  <conditionalFormatting sqref="M10">
    <cfRule type="cellIs" dxfId="41" priority="59" stopIfTrue="1" operator="notEqual">
      <formula>1</formula>
    </cfRule>
  </conditionalFormatting>
  <conditionalFormatting sqref="O10">
    <cfRule type="cellIs" dxfId="40" priority="52" stopIfTrue="1" operator="notEqual">
      <formula>1</formula>
    </cfRule>
  </conditionalFormatting>
  <conditionalFormatting sqref="Q10">
    <cfRule type="cellIs" dxfId="39" priority="51" stopIfTrue="1" operator="notEqual">
      <formula>1</formula>
    </cfRule>
  </conditionalFormatting>
  <conditionalFormatting sqref="M12">
    <cfRule type="cellIs" dxfId="38" priority="50" stopIfTrue="1" operator="notEqual">
      <formula>1</formula>
    </cfRule>
  </conditionalFormatting>
  <conditionalFormatting sqref="O12">
    <cfRule type="cellIs" dxfId="37" priority="49" stopIfTrue="1" operator="notEqual">
      <formula>1</formula>
    </cfRule>
  </conditionalFormatting>
  <conditionalFormatting sqref="Q12">
    <cfRule type="cellIs" dxfId="36" priority="48" stopIfTrue="1" operator="notEqual">
      <formula>1</formula>
    </cfRule>
  </conditionalFormatting>
  <conditionalFormatting sqref="M16:Q16">
    <cfRule type="cellIs" dxfId="35" priority="47" stopIfTrue="1" operator="equal">
      <formula>"ﾅﾝﾊﾞｰｶｰﾄﾞ確認下さい"</formula>
    </cfRule>
  </conditionalFormatting>
  <conditionalFormatting sqref="M15">
    <cfRule type="cellIs" dxfId="34" priority="46" stopIfTrue="1" operator="notEqual">
      <formula>1</formula>
    </cfRule>
  </conditionalFormatting>
  <conditionalFormatting sqref="O15">
    <cfRule type="cellIs" dxfId="33" priority="44" stopIfTrue="1" operator="notEqual">
      <formula>1</formula>
    </cfRule>
  </conditionalFormatting>
  <conditionalFormatting sqref="Q15">
    <cfRule type="cellIs" dxfId="32" priority="43" stopIfTrue="1" operator="notEqual">
      <formula>1</formula>
    </cfRule>
  </conditionalFormatting>
  <conditionalFormatting sqref="M17">
    <cfRule type="cellIs" dxfId="31" priority="42" stopIfTrue="1" operator="notEqual">
      <formula>1</formula>
    </cfRule>
  </conditionalFormatting>
  <conditionalFormatting sqref="O17">
    <cfRule type="cellIs" dxfId="30" priority="41" stopIfTrue="1" operator="notEqual">
      <formula>1</formula>
    </cfRule>
  </conditionalFormatting>
  <conditionalFormatting sqref="Q17">
    <cfRule type="cellIs" dxfId="29" priority="40" stopIfTrue="1" operator="notEqual">
      <formula>1</formula>
    </cfRule>
  </conditionalFormatting>
  <conditionalFormatting sqref="M21:Q21">
    <cfRule type="cellIs" dxfId="28" priority="39" stopIfTrue="1" operator="equal">
      <formula>"ﾅﾝﾊﾞｰｶｰﾄﾞ確認下さい"</formula>
    </cfRule>
  </conditionalFormatting>
  <conditionalFormatting sqref="M20">
    <cfRule type="cellIs" dxfId="27" priority="38" stopIfTrue="1" operator="notEqual">
      <formula>1</formula>
    </cfRule>
  </conditionalFormatting>
  <conditionalFormatting sqref="O20">
    <cfRule type="cellIs" dxfId="26" priority="36" stopIfTrue="1" operator="notEqual">
      <formula>1</formula>
    </cfRule>
  </conditionalFormatting>
  <conditionalFormatting sqref="Q20">
    <cfRule type="cellIs" dxfId="25" priority="35" stopIfTrue="1" operator="notEqual">
      <formula>1</formula>
    </cfRule>
  </conditionalFormatting>
  <conditionalFormatting sqref="M22">
    <cfRule type="cellIs" dxfId="24" priority="34" stopIfTrue="1" operator="notEqual">
      <formula>1</formula>
    </cfRule>
  </conditionalFormatting>
  <conditionalFormatting sqref="O22">
    <cfRule type="cellIs" dxfId="23" priority="33" stopIfTrue="1" operator="notEqual">
      <formula>1</formula>
    </cfRule>
  </conditionalFormatting>
  <conditionalFormatting sqref="Q22">
    <cfRule type="cellIs" dxfId="22" priority="32" stopIfTrue="1" operator="notEqual">
      <formula>1</formula>
    </cfRule>
  </conditionalFormatting>
  <conditionalFormatting sqref="M26:Q26">
    <cfRule type="cellIs" dxfId="21" priority="31" stopIfTrue="1" operator="equal">
      <formula>"ﾅﾝﾊﾞｰｶｰﾄﾞ確認下さい"</formula>
    </cfRule>
  </conditionalFormatting>
  <conditionalFormatting sqref="M25">
    <cfRule type="cellIs" dxfId="20" priority="30" stopIfTrue="1" operator="notEqual">
      <formula>1</formula>
    </cfRule>
  </conditionalFormatting>
  <conditionalFormatting sqref="O25">
    <cfRule type="cellIs" dxfId="19" priority="28" stopIfTrue="1" operator="notEqual">
      <formula>1</formula>
    </cfRule>
  </conditionalFormatting>
  <conditionalFormatting sqref="Q25">
    <cfRule type="cellIs" dxfId="18" priority="27" stopIfTrue="1" operator="notEqual">
      <formula>1</formula>
    </cfRule>
  </conditionalFormatting>
  <conditionalFormatting sqref="M27">
    <cfRule type="cellIs" dxfId="17" priority="26" stopIfTrue="1" operator="notEqual">
      <formula>1</formula>
    </cfRule>
  </conditionalFormatting>
  <conditionalFormatting sqref="O27">
    <cfRule type="cellIs" dxfId="16" priority="25" stopIfTrue="1" operator="notEqual">
      <formula>1</formula>
    </cfRule>
  </conditionalFormatting>
  <conditionalFormatting sqref="Q27">
    <cfRule type="cellIs" dxfId="15" priority="24" stopIfTrue="1" operator="notEqual">
      <formula>1</formula>
    </cfRule>
  </conditionalFormatting>
  <conditionalFormatting sqref="M31:Q31">
    <cfRule type="cellIs" dxfId="14" priority="23" stopIfTrue="1" operator="equal">
      <formula>"ﾅﾝﾊﾞｰｶｰﾄﾞ確認下さい"</formula>
    </cfRule>
  </conditionalFormatting>
  <conditionalFormatting sqref="M30">
    <cfRule type="cellIs" dxfId="13" priority="22" stopIfTrue="1" operator="notEqual">
      <formula>1</formula>
    </cfRule>
  </conditionalFormatting>
  <conditionalFormatting sqref="O30">
    <cfRule type="cellIs" dxfId="12" priority="20" stopIfTrue="1" operator="notEqual">
      <formula>1</formula>
    </cfRule>
  </conditionalFormatting>
  <conditionalFormatting sqref="Q30">
    <cfRule type="cellIs" dxfId="11" priority="19" stopIfTrue="1" operator="notEqual">
      <formula>1</formula>
    </cfRule>
  </conditionalFormatting>
  <conditionalFormatting sqref="M32">
    <cfRule type="cellIs" dxfId="10" priority="18" stopIfTrue="1" operator="notEqual">
      <formula>1</formula>
    </cfRule>
  </conditionalFormatting>
  <conditionalFormatting sqref="O32">
    <cfRule type="cellIs" dxfId="9" priority="17" stopIfTrue="1" operator="notEqual">
      <formula>1</formula>
    </cfRule>
  </conditionalFormatting>
  <conditionalFormatting sqref="Q32">
    <cfRule type="cellIs" dxfId="8" priority="16" stopIfTrue="1" operator="notEqual">
      <formula>1</formula>
    </cfRule>
  </conditionalFormatting>
  <conditionalFormatting sqref="M36:Q36">
    <cfRule type="cellIs" dxfId="7" priority="15" stopIfTrue="1" operator="equal">
      <formula>"ﾅﾝﾊﾞｰｶｰﾄﾞ確認下さい"</formula>
    </cfRule>
  </conditionalFormatting>
  <conditionalFormatting sqref="M35">
    <cfRule type="cellIs" dxfId="6" priority="14" stopIfTrue="1" operator="notEqual">
      <formula>1</formula>
    </cfRule>
  </conditionalFormatting>
  <conditionalFormatting sqref="O35">
    <cfRule type="cellIs" dxfId="5" priority="12" stopIfTrue="1" operator="notEqual">
      <formula>1</formula>
    </cfRule>
  </conditionalFormatting>
  <conditionalFormatting sqref="Q35">
    <cfRule type="cellIs" dxfId="4" priority="11" stopIfTrue="1" operator="notEqual">
      <formula>1</formula>
    </cfRule>
  </conditionalFormatting>
  <conditionalFormatting sqref="M37">
    <cfRule type="cellIs" dxfId="3" priority="10" stopIfTrue="1" operator="notEqual">
      <formula>1</formula>
    </cfRule>
  </conditionalFormatting>
  <conditionalFormatting sqref="O37">
    <cfRule type="cellIs" dxfId="2" priority="9" stopIfTrue="1" operator="notEqual">
      <formula>1</formula>
    </cfRule>
  </conditionalFormatting>
  <conditionalFormatting sqref="Q37">
    <cfRule type="cellIs" dxfId="1" priority="8" stopIfTrue="1" operator="notEqual">
      <formula>1</formula>
    </cfRule>
  </conditionalFormatting>
  <conditionalFormatting sqref="L13">
    <cfRule type="cellIs" dxfId="0" priority="7" stopIfTrue="1" operator="equal">
      <formula>"ﾅﾝﾊﾞｰｶｰﾄﾞ確認下さい"</formula>
    </cfRule>
  </conditionalFormatting>
  <dataValidations count="13">
    <dataValidation imeMode="halfKatakana" showInputMessage="1" showErrorMessage="1" sqref="E11 E21 E16 I16 G18 E18 G16 G46 G51 G56 G61 G66 I21 G23 E23 G13 I11 E13 G11 G21 E26 E31 E41 E46 E51 E56 E61 E66 I26 I31 I41 I46 I51 I56 I61 I66 G28 G33 G43 G48 G53 G58 G63 G68 E28 E33 E43 E48 E53 E58 E63 E68 G26 G31 G41 E36 I36 G38 E38 G36"/>
    <dataValidation type="whole" allowBlank="1" showInputMessage="1" showErrorMessage="1" sqref="C13 C28 C23 C18 C33 C68 C43 C48 C53 C58 C63 C38">
      <formula1>1111</formula1>
      <formula2>999999</formula2>
    </dataValidation>
    <dataValidation type="list" allowBlank="1" showInputMessage="1" showErrorMessage="1" sqref="B11 B16 B26 B21 B31 B66 B41 B46 B51 B56 B61 B36">
      <formula1>リレークラス</formula1>
    </dataValidation>
    <dataValidation imeMode="hiragana" allowBlank="1" showInputMessage="1" showErrorMessage="1" sqref="E10 G10 I10 E12 G12 I12 E15 G15 I15 E17 G17 I17 I42 I47 I52 I57 I62 I67 E20 G20 I20 E22 G22 I22 E25 E30 E40 E45 E50 E55 E60 E65 G25 G30 G40 G45 G50 G55 G60 G65 I25 I30 I40 I45 I50 I55 I60 I65 E27 E32 E42 E47 E52 E57 E62 E67 G27 G32 G42 G47 G52 G57 G62 G67 I27 I32 E35 G35 I35 E37 G37 I37"/>
    <dataValidation imeMode="disabled" allowBlank="1" showInputMessage="1" showErrorMessage="1" sqref="F19:F20 F10 H10 F12 H12 F14:F15 H14:H15 F17 H64:H65 F22 H19:H20 H24:H25 H29:H30 H34:H35 F39:F40 F42 F44:F45 F47 F49:F50 F52 F54:F55 F57 F59:F60 F62 F64:F65 F67 F69 H17 H67 H69 F34:F35 F27 F32 H27 H32 H39:H40 H42 H44:H45 H47 H49:H50 H52 H54:H55 H57 H59:H60 H62 H22 F24:F25 F29:F30 D34:D35 D39:D70 D10 D12 D14:D15 D17 D19:D20 D22 D24:D25 D27 D29:D30 D32 F37 H37 D37"/>
    <dataValidation type="list" imeMode="disabled" allowBlank="1" showInputMessage="1" showErrorMessage="1" sqref="F68 F70 F61 F63 F56 F58 F51 F53 F46 F48 F41 F43 H53 H56 H48 H51 H43 H68 H70 H61 H58 H46 H63 F66 H41 H66">
      <formula1>$U$6:$Z$6</formula1>
    </dataValidation>
    <dataValidation type="list" imeMode="disabled" allowBlank="1" showInputMessage="1" showErrorMessage="1" sqref="D31 D26 D21 D16 D11 D36">
      <formula1>IF(B11="混合",$X$6,$U$6:$Z$6)</formula1>
    </dataValidation>
    <dataValidation type="list" imeMode="disabled" allowBlank="1" showInputMessage="1" showErrorMessage="1" sqref="F31 F26 F21 F16 F11 F36">
      <formula1>IF(B11="混合",$X$6,$U$6:$Z$6)</formula1>
    </dataValidation>
    <dataValidation type="list" imeMode="disabled" allowBlank="1" showInputMessage="1" showErrorMessage="1" sqref="H31 H26 H21 H16 H11 H36">
      <formula1>IF(B11="混合",$X$6,$U$6:$Z$6)</formula1>
    </dataValidation>
    <dataValidation type="list" imeMode="disabled" allowBlank="1" showInputMessage="1" showErrorMessage="1" sqref="D33 D28 D23 D18 D13 D38">
      <formula1>IF(B11="混合",$X$6,$U$6:$Z$6)</formula1>
    </dataValidation>
    <dataValidation type="list" imeMode="disabled" allowBlank="1" showInputMessage="1" showErrorMessage="1" sqref="F33 F28 F23 F18 F13 F38">
      <formula1>IF(B11="混合",$X$6,$U$6:$Z$6)</formula1>
    </dataValidation>
    <dataValidation type="list" imeMode="disabled" allowBlank="1" showInputMessage="1" showErrorMessage="1" sqref="H33 H28 H23 H18 H13 H38">
      <formula1>IF(B11="混合",$X$6,$U$6:$Z$6)</formula1>
    </dataValidation>
    <dataValidation type="list" allowBlank="1" showInputMessage="1" showErrorMessage="1" sqref="B13 B38 B23 B18 B33 B28 B43 B48 B53 B58 B63 B68">
      <formula1>$U$8:$Y$8</formula1>
    </dataValidation>
  </dataValidations>
  <pageMargins left="0.23622047244094491" right="0.23622047244094491"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降幡　一生</dc:creator>
  <cp:lastModifiedBy>降幡一生</cp:lastModifiedBy>
  <cp:lastPrinted>2015-12-05T07:19:12Z</cp:lastPrinted>
  <dcterms:created xsi:type="dcterms:W3CDTF">2009-03-04T01:02:54Z</dcterms:created>
  <dcterms:modified xsi:type="dcterms:W3CDTF">2023-07-03T12:36:03Z</dcterms:modified>
  <cp:contentStatus/>
</cp:coreProperties>
</file>