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codeName="ThisWorkbook" defaultThemeVersion="124226"/>
  <mc:AlternateContent xmlns:mc="http://schemas.openxmlformats.org/markup-compatibility/2006">
    <mc:Choice Requires="x15">
      <x15ac:absPath xmlns:x15ac="http://schemas.microsoft.com/office/spreadsheetml/2010/11/ac" url="https://matsumotouniv-my.sharepoint.com/personal/m_ushirokoji_t_matsu_ac_jp/Documents/20_陸上/佐久陸協/中長距離ナイター記録会/2026/"/>
    </mc:Choice>
  </mc:AlternateContent>
  <xr:revisionPtr revIDLastSave="0" documentId="14_{27B93775-69D8-C448-B463-8112A7250D79}" xr6:coauthVersionLast="47" xr6:coauthVersionMax="47" xr10:uidLastSave="{00000000-0000-0000-0000-000000000000}"/>
  <bookViews>
    <workbookView xWindow="1040" yWindow="860" windowWidth="46260" windowHeight="19800" xr2:uid="{00000000-000D-0000-FFFF-FFFF00000000}"/>
  </bookViews>
  <sheets>
    <sheet name="エントリーについての注意と手順" sheetId="6" r:id="rId1"/>
    <sheet name="個人種目申込一覧表" sheetId="1" r:id="rId2"/>
    <sheet name="リレー申込票" sheetId="2" state="hidden" r:id="rId3"/>
  </sheets>
  <definedNames>
    <definedName name="_xlnm.Print_Area" localSheetId="2">リレー申込票!$A:$J</definedName>
    <definedName name="_xlnm.Print_Area" localSheetId="1">個人種目申込一覧表!$A:$I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 l="1"/>
  <c r="Q17" i="1"/>
  <c r="B1" i="2" l="1"/>
  <c r="AI45" i="2" l="1"/>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J45" i="2"/>
  <c r="AJ44" i="2"/>
  <c r="AJ43" i="2"/>
  <c r="AJ42" i="2"/>
  <c r="AJ41" i="2"/>
  <c r="AJ40" i="2"/>
  <c r="AJ39" i="2"/>
  <c r="AJ38" i="2"/>
  <c r="AJ37" i="2"/>
  <c r="AJ36" i="2"/>
  <c r="AJ35" i="2"/>
  <c r="AJ34" i="2"/>
  <c r="AJ33" i="2"/>
  <c r="AJ32" i="2"/>
  <c r="AJ31" i="2"/>
  <c r="AJ30" i="2"/>
  <c r="AJ29" i="2"/>
  <c r="AJ28" i="2"/>
  <c r="AJ27" i="2"/>
  <c r="AJ26" i="2"/>
  <c r="AJ25" i="2"/>
  <c r="AJ24" i="2"/>
  <c r="AJ23" i="2"/>
  <c r="AJ22" i="2"/>
  <c r="AJ21" i="2"/>
  <c r="AJ20" i="2"/>
  <c r="AJ19" i="2"/>
  <c r="AJ18" i="2"/>
  <c r="AJ17" i="2"/>
  <c r="AJ16" i="2"/>
  <c r="AJ15" i="2"/>
  <c r="AJ14" i="2"/>
  <c r="AJ13" i="2"/>
  <c r="AJ12" i="2"/>
  <c r="AJ11" i="2"/>
  <c r="AJ10" i="2"/>
  <c r="AS17" i="1"/>
  <c r="AT17" i="1"/>
  <c r="AS19" i="1"/>
  <c r="AT19" i="1"/>
  <c r="AS21" i="1"/>
  <c r="AT21" i="1"/>
  <c r="AS23" i="1"/>
  <c r="AT23" i="1"/>
  <c r="AS25" i="1"/>
  <c r="AT25" i="1"/>
  <c r="AS27" i="1"/>
  <c r="AT27" i="1"/>
  <c r="AS29" i="1"/>
  <c r="AT29" i="1"/>
  <c r="AS31" i="1"/>
  <c r="AT31" i="1"/>
  <c r="AS33" i="1"/>
  <c r="AT33" i="1"/>
  <c r="AS35" i="1"/>
  <c r="AT35" i="1"/>
  <c r="AS37" i="1"/>
  <c r="AT37" i="1"/>
  <c r="AS39" i="1"/>
  <c r="AT39" i="1"/>
  <c r="AS41" i="1"/>
  <c r="AT41" i="1"/>
  <c r="AS43" i="1"/>
  <c r="AT43" i="1"/>
  <c r="AS45" i="1"/>
  <c r="AT45" i="1"/>
  <c r="AS47" i="1"/>
  <c r="AT47" i="1"/>
  <c r="AS49" i="1"/>
  <c r="AT49" i="1"/>
  <c r="AS51" i="1"/>
  <c r="AT51" i="1"/>
  <c r="AS53" i="1"/>
  <c r="AT53" i="1"/>
  <c r="AS55" i="1"/>
  <c r="AT55" i="1"/>
  <c r="AS57" i="1"/>
  <c r="AT57" i="1"/>
  <c r="AS59" i="1"/>
  <c r="AT59" i="1"/>
  <c r="AS61" i="1"/>
  <c r="AT61" i="1"/>
  <c r="AS63" i="1"/>
  <c r="AT63" i="1"/>
  <c r="AS65" i="1"/>
  <c r="AT65" i="1"/>
  <c r="AS67" i="1"/>
  <c r="AT67" i="1"/>
  <c r="AS69" i="1"/>
  <c r="AT69" i="1"/>
  <c r="AS71" i="1"/>
  <c r="AT71" i="1"/>
  <c r="AS73" i="1"/>
  <c r="AT73" i="1"/>
  <c r="AS75" i="1"/>
  <c r="AT75" i="1"/>
  <c r="AS77" i="1"/>
  <c r="AT77" i="1"/>
  <c r="AS79" i="1"/>
  <c r="AT79" i="1"/>
  <c r="AS81" i="1"/>
  <c r="AT81" i="1"/>
  <c r="AS83" i="1"/>
  <c r="AT83" i="1"/>
  <c r="AS85" i="1"/>
  <c r="AT85" i="1"/>
  <c r="AS87" i="1"/>
  <c r="AT87" i="1"/>
  <c r="AS89" i="1"/>
  <c r="AT89" i="1"/>
  <c r="AS91" i="1"/>
  <c r="AT91" i="1"/>
  <c r="AS93" i="1"/>
  <c r="AT93" i="1"/>
  <c r="AS95" i="1"/>
  <c r="AT95" i="1"/>
  <c r="AS97" i="1"/>
  <c r="AT97" i="1"/>
  <c r="AS99" i="1"/>
  <c r="AT99" i="1"/>
  <c r="AS101" i="1"/>
  <c r="AT101" i="1"/>
  <c r="AS103" i="1"/>
  <c r="AT103" i="1"/>
  <c r="AS105" i="1"/>
  <c r="AT105" i="1"/>
  <c r="AS107" i="1"/>
  <c r="AT107" i="1"/>
  <c r="AS109" i="1"/>
  <c r="AT109" i="1"/>
  <c r="AS111" i="1"/>
  <c r="AT111" i="1"/>
  <c r="AS113" i="1"/>
  <c r="AT113" i="1"/>
  <c r="AT15" i="1"/>
  <c r="AS15" i="1"/>
  <c r="AK10" i="2" l="1"/>
  <c r="AL10" i="2" s="1"/>
  <c r="AN10" i="2" s="1"/>
  <c r="L11" i="2" s="1"/>
  <c r="AK19" i="2"/>
  <c r="AL19" i="2" s="1"/>
  <c r="AM15" i="2"/>
  <c r="AM14" i="2"/>
  <c r="AM13" i="2"/>
  <c r="AM41" i="2"/>
  <c r="AM37" i="2"/>
  <c r="AM25" i="2"/>
  <c r="AM24" i="2"/>
  <c r="AM30" i="2"/>
  <c r="AM36" i="2"/>
  <c r="AM31" i="2"/>
  <c r="AM26" i="2"/>
  <c r="AM22" i="2"/>
  <c r="AM21" i="2"/>
  <c r="AM43" i="2"/>
  <c r="AM12" i="2"/>
  <c r="AM45" i="2"/>
  <c r="AK11" i="2"/>
  <c r="AL11" i="2" s="1"/>
  <c r="AM44" i="2"/>
  <c r="AM42" i="2"/>
  <c r="AM38" i="2"/>
  <c r="AM23" i="2"/>
  <c r="AM35" i="2"/>
  <c r="AM20" i="2"/>
  <c r="AM34" i="2"/>
  <c r="AM19" i="2"/>
  <c r="AM33" i="2"/>
  <c r="AM18" i="2"/>
  <c r="AM11" i="2"/>
  <c r="AM32" i="2"/>
  <c r="AM29" i="2"/>
  <c r="AM17" i="2"/>
  <c r="AM40" i="2"/>
  <c r="AM28" i="2"/>
  <c r="AM16" i="2"/>
  <c r="AM39" i="2"/>
  <c r="AM27" i="2"/>
  <c r="AK29" i="2"/>
  <c r="AL29" i="2" s="1"/>
  <c r="AK17" i="2"/>
  <c r="AL17" i="2" s="1"/>
  <c r="AK30" i="2"/>
  <c r="AL30" i="2" s="1"/>
  <c r="AK16" i="2"/>
  <c r="AL16" i="2" s="1"/>
  <c r="AK42" i="2"/>
  <c r="AL42" i="2" s="1"/>
  <c r="AK40" i="2"/>
  <c r="AL40" i="2" s="1"/>
  <c r="AK39" i="2"/>
  <c r="AL39" i="2" s="1"/>
  <c r="AK27" i="2"/>
  <c r="AL27" i="2" s="1"/>
  <c r="AK15" i="2"/>
  <c r="AL15" i="2" s="1"/>
  <c r="AK28" i="2"/>
  <c r="AL28" i="2" s="1"/>
  <c r="AK38" i="2"/>
  <c r="AL38" i="2" s="1"/>
  <c r="AK26" i="2"/>
  <c r="AL26" i="2" s="1"/>
  <c r="AK14" i="2"/>
  <c r="AL14" i="2" s="1"/>
  <c r="AK41" i="2"/>
  <c r="AL41" i="2" s="1"/>
  <c r="AK37" i="2"/>
  <c r="AL37" i="2" s="1"/>
  <c r="AK25" i="2"/>
  <c r="AL25" i="2" s="1"/>
  <c r="AK13" i="2"/>
  <c r="AL13" i="2" s="1"/>
  <c r="AK18" i="2"/>
  <c r="AL18" i="2" s="1"/>
  <c r="AK36" i="2"/>
  <c r="AL36" i="2" s="1"/>
  <c r="AK24" i="2"/>
  <c r="AL24" i="2" s="1"/>
  <c r="AK35" i="2"/>
  <c r="AL35" i="2" s="1"/>
  <c r="AK23" i="2"/>
  <c r="AL23" i="2" s="1"/>
  <c r="AK34" i="2"/>
  <c r="AL34" i="2" s="1"/>
  <c r="AK22" i="2"/>
  <c r="AL22" i="2" s="1"/>
  <c r="AK21" i="2"/>
  <c r="AL21" i="2" s="1"/>
  <c r="AK45" i="2"/>
  <c r="AL45" i="2" s="1"/>
  <c r="AK32" i="2"/>
  <c r="AL32" i="2" s="1"/>
  <c r="AK20" i="2"/>
  <c r="AL20" i="2" s="1"/>
  <c r="AK33" i="2"/>
  <c r="AL33" i="2" s="1"/>
  <c r="AK44" i="2"/>
  <c r="AL44" i="2" s="1"/>
  <c r="AK43" i="2"/>
  <c r="AL43" i="2" s="1"/>
  <c r="AK31" i="2"/>
  <c r="AL31" i="2" s="1"/>
  <c r="AK12" i="2"/>
  <c r="AO27" i="2"/>
  <c r="AO26" i="2"/>
  <c r="AO25" i="2"/>
  <c r="AO24" i="2"/>
  <c r="AO23" i="2"/>
  <c r="AO45" i="2"/>
  <c r="AO44" i="2"/>
  <c r="AO43" i="2"/>
  <c r="AO42" i="2"/>
  <c r="AO41" i="2"/>
  <c r="AO40" i="2"/>
  <c r="AO39" i="2"/>
  <c r="AO38" i="2"/>
  <c r="AO37" i="2"/>
  <c r="AO36" i="2"/>
  <c r="AO35" i="2"/>
  <c r="AO34" i="2"/>
  <c r="AO33" i="2"/>
  <c r="AO32" i="2"/>
  <c r="AO31" i="2"/>
  <c r="AO30" i="2"/>
  <c r="AO29" i="2"/>
  <c r="AO28" i="2"/>
  <c r="AO22" i="2"/>
  <c r="AO21" i="2"/>
  <c r="AO20" i="2"/>
  <c r="AO19" i="2"/>
  <c r="AO18" i="2"/>
  <c r="AO17" i="2"/>
  <c r="AO16" i="2"/>
  <c r="AO15" i="2"/>
  <c r="AO14" i="2"/>
  <c r="AO13" i="2"/>
  <c r="AO12" i="2"/>
  <c r="AO11" i="2"/>
  <c r="AO10" i="2"/>
  <c r="L12" i="2"/>
  <c r="W13" i="2"/>
  <c r="W23" i="2"/>
  <c r="W28" i="2"/>
  <c r="W38" i="2"/>
  <c r="Y38" i="2" s="1"/>
  <c r="R36" i="2"/>
  <c r="S36" i="2" s="1"/>
  <c r="R31" i="2"/>
  <c r="S31" i="2" s="1"/>
  <c r="R26" i="2"/>
  <c r="S26" i="2" s="1"/>
  <c r="R21" i="2"/>
  <c r="S21" i="2" s="1"/>
  <c r="R16" i="2"/>
  <c r="S16" i="2" s="1"/>
  <c r="R11" i="2"/>
  <c r="L37" i="2"/>
  <c r="N37" i="2"/>
  <c r="M37" i="2"/>
  <c r="N35" i="2"/>
  <c r="M35" i="2"/>
  <c r="L35" i="2"/>
  <c r="N32" i="2"/>
  <c r="M32" i="2"/>
  <c r="L32" i="2"/>
  <c r="N30" i="2"/>
  <c r="M30" i="2"/>
  <c r="L30" i="2"/>
  <c r="N27" i="2"/>
  <c r="M27" i="2"/>
  <c r="L27" i="2"/>
  <c r="N25" i="2"/>
  <c r="M25" i="2"/>
  <c r="L25" i="2"/>
  <c r="N22" i="2"/>
  <c r="M22" i="2"/>
  <c r="L22" i="2"/>
  <c r="N20" i="2"/>
  <c r="M20" i="2"/>
  <c r="L20" i="2"/>
  <c r="N17" i="2"/>
  <c r="M17" i="2"/>
  <c r="L17" i="2"/>
  <c r="N15" i="2"/>
  <c r="M15" i="2"/>
  <c r="L15" i="2"/>
  <c r="N12" i="2"/>
  <c r="M12" i="2"/>
  <c r="M10" i="2"/>
  <c r="L10" i="2"/>
  <c r="N10" i="2"/>
  <c r="K17" i="1"/>
  <c r="K19" i="1"/>
  <c r="K21" i="1"/>
  <c r="K23" i="1"/>
  <c r="K25" i="1"/>
  <c r="K27" i="1"/>
  <c r="K29" i="1"/>
  <c r="K31" i="1"/>
  <c r="K33" i="1"/>
  <c r="K35" i="1"/>
  <c r="K37" i="1"/>
  <c r="K39" i="1"/>
  <c r="K41" i="1"/>
  <c r="K43" i="1"/>
  <c r="K45" i="1"/>
  <c r="K47" i="1"/>
  <c r="K49" i="1"/>
  <c r="K51" i="1"/>
  <c r="K53" i="1"/>
  <c r="K55" i="1"/>
  <c r="K57" i="1"/>
  <c r="K59" i="1"/>
  <c r="K61" i="1"/>
  <c r="K63" i="1"/>
  <c r="K65" i="1"/>
  <c r="K67" i="1"/>
  <c r="K69" i="1"/>
  <c r="K71" i="1"/>
  <c r="K73" i="1"/>
  <c r="K75" i="1"/>
  <c r="K77" i="1"/>
  <c r="K79" i="1"/>
  <c r="K81" i="1"/>
  <c r="K83" i="1"/>
  <c r="K85" i="1"/>
  <c r="K87" i="1"/>
  <c r="K89" i="1"/>
  <c r="K91" i="1"/>
  <c r="K93" i="1"/>
  <c r="K95" i="1"/>
  <c r="K97" i="1"/>
  <c r="K99" i="1"/>
  <c r="K101" i="1"/>
  <c r="K103" i="1"/>
  <c r="K105" i="1"/>
  <c r="K107" i="1"/>
  <c r="K109" i="1"/>
  <c r="K111" i="1"/>
  <c r="K113" i="1"/>
  <c r="K15" i="1"/>
  <c r="Q113" i="1"/>
  <c r="Q111" i="1"/>
  <c r="Q109" i="1"/>
  <c r="Q107" i="1"/>
  <c r="Q105" i="1"/>
  <c r="Q103" i="1"/>
  <c r="Q101" i="1"/>
  <c r="Q99" i="1"/>
  <c r="Q97" i="1"/>
  <c r="Q95" i="1"/>
  <c r="Q93" i="1"/>
  <c r="Q91" i="1"/>
  <c r="Q89" i="1"/>
  <c r="Q87" i="1"/>
  <c r="Q85" i="1"/>
  <c r="Q83" i="1"/>
  <c r="Q81" i="1"/>
  <c r="Q79" i="1"/>
  <c r="Q77" i="1"/>
  <c r="Q75" i="1"/>
  <c r="Q73" i="1"/>
  <c r="Q71" i="1"/>
  <c r="Q69" i="1"/>
  <c r="Q67" i="1"/>
  <c r="Q65" i="1"/>
  <c r="Q63" i="1"/>
  <c r="Q61" i="1"/>
  <c r="Q59" i="1"/>
  <c r="Q57" i="1"/>
  <c r="Q55" i="1"/>
  <c r="Q53" i="1"/>
  <c r="Q51" i="1"/>
  <c r="Q49" i="1"/>
  <c r="Q47" i="1"/>
  <c r="Q45" i="1"/>
  <c r="Q43" i="1"/>
  <c r="Q41" i="1"/>
  <c r="Q39" i="1"/>
  <c r="Q37" i="1"/>
  <c r="Q35" i="1"/>
  <c r="Q33" i="1"/>
  <c r="Q31" i="1"/>
  <c r="Q29" i="1"/>
  <c r="Q27" i="1"/>
  <c r="Q25" i="1"/>
  <c r="Q23" i="1"/>
  <c r="Q21" i="1"/>
  <c r="Q19" i="1"/>
  <c r="AD15" i="1"/>
  <c r="AE15" i="1" s="1"/>
  <c r="AF15" i="1" s="1"/>
  <c r="B15" i="1" s="1"/>
  <c r="AH113" i="1"/>
  <c r="AI113" i="1" s="1"/>
  <c r="AH111" i="1"/>
  <c r="AI111" i="1" s="1"/>
  <c r="AH109" i="1"/>
  <c r="AI109" i="1" s="1"/>
  <c r="AH107" i="1"/>
  <c r="AI107" i="1" s="1"/>
  <c r="AH105" i="1"/>
  <c r="AI105" i="1" s="1"/>
  <c r="AH103" i="1"/>
  <c r="AI103" i="1" s="1"/>
  <c r="AH101" i="1"/>
  <c r="AI101" i="1" s="1"/>
  <c r="AH99" i="1"/>
  <c r="AI99" i="1" s="1"/>
  <c r="AH97" i="1"/>
  <c r="AI97" i="1" s="1"/>
  <c r="AH95" i="1"/>
  <c r="AI95" i="1" s="1"/>
  <c r="AH93" i="1"/>
  <c r="AI93" i="1" s="1"/>
  <c r="AH91" i="1"/>
  <c r="AI91" i="1" s="1"/>
  <c r="AH89" i="1"/>
  <c r="AI89" i="1" s="1"/>
  <c r="AH87" i="1"/>
  <c r="AI87" i="1" s="1"/>
  <c r="AH85" i="1"/>
  <c r="AI85" i="1" s="1"/>
  <c r="AH83" i="1"/>
  <c r="AI83" i="1" s="1"/>
  <c r="AH81" i="1"/>
  <c r="AI81" i="1" s="1"/>
  <c r="AH79" i="1"/>
  <c r="AI79" i="1" s="1"/>
  <c r="AH77" i="1"/>
  <c r="AI77" i="1" s="1"/>
  <c r="AH75" i="1"/>
  <c r="AI75" i="1" s="1"/>
  <c r="AH73" i="1"/>
  <c r="AI73" i="1" s="1"/>
  <c r="AH71" i="1"/>
  <c r="AI71" i="1" s="1"/>
  <c r="AH69" i="1"/>
  <c r="AI69" i="1" s="1"/>
  <c r="AH67" i="1"/>
  <c r="AI67" i="1" s="1"/>
  <c r="AH65" i="1"/>
  <c r="AI65" i="1" s="1"/>
  <c r="AH63" i="1"/>
  <c r="AI63" i="1" s="1"/>
  <c r="AH61" i="1"/>
  <c r="AI61" i="1" s="1"/>
  <c r="AH59" i="1"/>
  <c r="AI59" i="1" s="1"/>
  <c r="AH57" i="1"/>
  <c r="AI57" i="1" s="1"/>
  <c r="AH55" i="1"/>
  <c r="AI55" i="1" s="1"/>
  <c r="AH53" i="1"/>
  <c r="AI53" i="1" s="1"/>
  <c r="AH51" i="1"/>
  <c r="AI51" i="1" s="1"/>
  <c r="AH49" i="1"/>
  <c r="AI49" i="1" s="1"/>
  <c r="AH47" i="1"/>
  <c r="AI47" i="1" s="1"/>
  <c r="AH45" i="1"/>
  <c r="AI45" i="1" s="1"/>
  <c r="AH43" i="1"/>
  <c r="AI43" i="1" s="1"/>
  <c r="AH41" i="1"/>
  <c r="AI41" i="1" s="1"/>
  <c r="AH39" i="1"/>
  <c r="AI39" i="1" s="1"/>
  <c r="AH37" i="1"/>
  <c r="AI37" i="1" s="1"/>
  <c r="AH35" i="1"/>
  <c r="AI35" i="1" s="1"/>
  <c r="AH33" i="1"/>
  <c r="AI33" i="1" s="1"/>
  <c r="AH31" i="1"/>
  <c r="AI31" i="1" s="1"/>
  <c r="AH29" i="1"/>
  <c r="AI29" i="1" s="1"/>
  <c r="AH27" i="1"/>
  <c r="AI27" i="1" s="1"/>
  <c r="AH25" i="1"/>
  <c r="AI25" i="1" s="1"/>
  <c r="AH23" i="1"/>
  <c r="AI23" i="1" s="1"/>
  <c r="AH21" i="1"/>
  <c r="AI21" i="1" s="1"/>
  <c r="AH19" i="1"/>
  <c r="AI19" i="1" s="1"/>
  <c r="AH17" i="1"/>
  <c r="AI17" i="1" s="1"/>
  <c r="AJ120" i="1"/>
  <c r="AK120" i="1" s="1"/>
  <c r="AJ119" i="1"/>
  <c r="AK119" i="1" s="1"/>
  <c r="AJ118" i="1"/>
  <c r="AK118" i="1" s="1"/>
  <c r="AJ117" i="1"/>
  <c r="AJ116" i="1"/>
  <c r="AK116" i="1" s="1"/>
  <c r="AJ115" i="1"/>
  <c r="AK115" i="1" s="1"/>
  <c r="AD120" i="1"/>
  <c r="AE120" i="1" s="1"/>
  <c r="AD119" i="1"/>
  <c r="AE119" i="1" s="1"/>
  <c r="AD118" i="1"/>
  <c r="AE118" i="1" s="1"/>
  <c r="AD117" i="1"/>
  <c r="AE117" i="1" s="1"/>
  <c r="AD116" i="1"/>
  <c r="AE116" i="1" s="1"/>
  <c r="AD115" i="1"/>
  <c r="AJ113" i="1"/>
  <c r="AK113" i="1" s="1"/>
  <c r="AJ111" i="1"/>
  <c r="AK111" i="1" s="1"/>
  <c r="AJ109" i="1"/>
  <c r="AK109" i="1" s="1"/>
  <c r="AJ107" i="1"/>
  <c r="AK107" i="1" s="1"/>
  <c r="AJ105" i="1"/>
  <c r="AK105" i="1" s="1"/>
  <c r="AJ103" i="1"/>
  <c r="AK103" i="1" s="1"/>
  <c r="AJ101" i="1"/>
  <c r="AK101" i="1" s="1"/>
  <c r="AJ99" i="1"/>
  <c r="AK99" i="1" s="1"/>
  <c r="AJ97" i="1"/>
  <c r="AK97" i="1" s="1"/>
  <c r="AJ95" i="1"/>
  <c r="AK95" i="1" s="1"/>
  <c r="AJ93" i="1"/>
  <c r="AK93" i="1" s="1"/>
  <c r="AJ91" i="1"/>
  <c r="AK91" i="1" s="1"/>
  <c r="AJ89" i="1"/>
  <c r="AK89" i="1" s="1"/>
  <c r="AJ87" i="1"/>
  <c r="AK87" i="1" s="1"/>
  <c r="AJ85" i="1"/>
  <c r="AK85" i="1" s="1"/>
  <c r="AJ83" i="1"/>
  <c r="AK83" i="1" s="1"/>
  <c r="AJ81" i="1"/>
  <c r="AK81" i="1" s="1"/>
  <c r="AJ79" i="1"/>
  <c r="AK79" i="1" s="1"/>
  <c r="AJ77" i="1"/>
  <c r="AK77" i="1" s="1"/>
  <c r="AJ75" i="1"/>
  <c r="AK75" i="1" s="1"/>
  <c r="AJ73" i="1"/>
  <c r="AK73" i="1" s="1"/>
  <c r="AJ71" i="1"/>
  <c r="AK71" i="1" s="1"/>
  <c r="AJ69" i="1"/>
  <c r="AK69" i="1" s="1"/>
  <c r="AJ67" i="1"/>
  <c r="AK67" i="1" s="1"/>
  <c r="AJ65" i="1"/>
  <c r="AK65" i="1" s="1"/>
  <c r="AJ63" i="1"/>
  <c r="AK63" i="1" s="1"/>
  <c r="AJ61" i="1"/>
  <c r="AK61" i="1" s="1"/>
  <c r="AJ59" i="1"/>
  <c r="AK59" i="1" s="1"/>
  <c r="AJ57" i="1"/>
  <c r="AK57" i="1" s="1"/>
  <c r="AJ55" i="1"/>
  <c r="AK55" i="1" s="1"/>
  <c r="AJ53" i="1"/>
  <c r="AK53" i="1" s="1"/>
  <c r="AJ51" i="1"/>
  <c r="AK51" i="1" s="1"/>
  <c r="AJ49" i="1"/>
  <c r="AK49" i="1" s="1"/>
  <c r="AJ47" i="1"/>
  <c r="AK47" i="1" s="1"/>
  <c r="AJ45" i="1"/>
  <c r="AK45" i="1" s="1"/>
  <c r="AJ43" i="1"/>
  <c r="AK43" i="1" s="1"/>
  <c r="AJ41" i="1"/>
  <c r="AK41" i="1" s="1"/>
  <c r="AJ39" i="1"/>
  <c r="AK39" i="1" s="1"/>
  <c r="AJ37" i="1"/>
  <c r="AK37" i="1" s="1"/>
  <c r="AJ35" i="1"/>
  <c r="AK35" i="1" s="1"/>
  <c r="AJ33" i="1"/>
  <c r="AK33" i="1" s="1"/>
  <c r="AJ31" i="1"/>
  <c r="AK31" i="1" s="1"/>
  <c r="AJ29" i="1"/>
  <c r="AK29" i="1" s="1"/>
  <c r="AJ27" i="1"/>
  <c r="AK27" i="1" s="1"/>
  <c r="AJ25" i="1"/>
  <c r="AJ23" i="1"/>
  <c r="AK23" i="1" s="1"/>
  <c r="AJ21" i="1"/>
  <c r="AK21" i="1" s="1"/>
  <c r="AJ19" i="1"/>
  <c r="AK19" i="1" s="1"/>
  <c r="AJ17" i="1"/>
  <c r="AK17" i="1" s="1"/>
  <c r="AJ15" i="1"/>
  <c r="AK15" i="1" s="1"/>
  <c r="AL15" i="1" s="1"/>
  <c r="AM15" i="1" s="1"/>
  <c r="AQ155" i="1"/>
  <c r="AQ154" i="1"/>
  <c r="AQ153" i="1"/>
  <c r="AQ152" i="1"/>
  <c r="AQ148" i="1"/>
  <c r="AQ141" i="1"/>
  <c r="AQ140" i="1"/>
  <c r="AQ139" i="1"/>
  <c r="AQ134" i="1"/>
  <c r="AQ127" i="1"/>
  <c r="AJ155" i="1"/>
  <c r="AK155" i="1" s="1"/>
  <c r="AJ154" i="1"/>
  <c r="AK154" i="1" s="1"/>
  <c r="AJ153" i="1"/>
  <c r="AK153" i="1" s="1"/>
  <c r="AJ152" i="1"/>
  <c r="AK152" i="1" s="1"/>
  <c r="AJ151" i="1"/>
  <c r="AK151" i="1" s="1"/>
  <c r="AJ150" i="1"/>
  <c r="AK150" i="1" s="1"/>
  <c r="AJ148" i="1"/>
  <c r="AK148" i="1" s="1"/>
  <c r="AJ147" i="1"/>
  <c r="AK147" i="1" s="1"/>
  <c r="AJ146" i="1"/>
  <c r="AK146" i="1" s="1"/>
  <c r="AJ145" i="1"/>
  <c r="AK145" i="1" s="1"/>
  <c r="AJ144" i="1"/>
  <c r="AK144" i="1" s="1"/>
  <c r="AJ143" i="1"/>
  <c r="AK143" i="1" s="1"/>
  <c r="AJ141" i="1"/>
  <c r="AK141" i="1" s="1"/>
  <c r="AJ140" i="1"/>
  <c r="AK140" i="1" s="1"/>
  <c r="AJ139" i="1"/>
  <c r="AK139" i="1" s="1"/>
  <c r="AJ138" i="1"/>
  <c r="AK138" i="1" s="1"/>
  <c r="AJ137" i="1"/>
  <c r="AK137" i="1" s="1"/>
  <c r="AJ136" i="1"/>
  <c r="AK136" i="1" s="1"/>
  <c r="AJ134" i="1"/>
  <c r="AK134" i="1" s="1"/>
  <c r="AJ133" i="1"/>
  <c r="AK133" i="1" s="1"/>
  <c r="AJ132" i="1"/>
  <c r="AK132" i="1" s="1"/>
  <c r="AJ131" i="1"/>
  <c r="AK131" i="1" s="1"/>
  <c r="AJ130" i="1"/>
  <c r="AK130" i="1" s="1"/>
  <c r="AJ129" i="1"/>
  <c r="AK129" i="1" s="1"/>
  <c r="AJ127" i="1"/>
  <c r="AK127" i="1" s="1"/>
  <c r="AJ126" i="1"/>
  <c r="AK126" i="1" s="1"/>
  <c r="AJ125" i="1"/>
  <c r="AK125" i="1" s="1"/>
  <c r="AJ124" i="1"/>
  <c r="AK124" i="1" s="1"/>
  <c r="AJ123" i="1"/>
  <c r="AK123" i="1" s="1"/>
  <c r="AJ122" i="1"/>
  <c r="AK122" i="1" s="1"/>
  <c r="AD155" i="1"/>
  <c r="AE155" i="1" s="1"/>
  <c r="AD154" i="1"/>
  <c r="AE154" i="1" s="1"/>
  <c r="AD153" i="1"/>
  <c r="AE153" i="1" s="1"/>
  <c r="AD152" i="1"/>
  <c r="AE152" i="1" s="1"/>
  <c r="AD151" i="1"/>
  <c r="AE151" i="1" s="1"/>
  <c r="AD150" i="1"/>
  <c r="AE150" i="1" s="1"/>
  <c r="AD148" i="1"/>
  <c r="AE148" i="1" s="1"/>
  <c r="AD147" i="1"/>
  <c r="AE147" i="1" s="1"/>
  <c r="AD146" i="1"/>
  <c r="AE146" i="1" s="1"/>
  <c r="AD145" i="1"/>
  <c r="AE145" i="1" s="1"/>
  <c r="AD144" i="1"/>
  <c r="AE144" i="1" s="1"/>
  <c r="AD143" i="1"/>
  <c r="AE143" i="1" s="1"/>
  <c r="AD141" i="1"/>
  <c r="AE141" i="1" s="1"/>
  <c r="AD140" i="1"/>
  <c r="AE140" i="1" s="1"/>
  <c r="AD139" i="1"/>
  <c r="AE139" i="1" s="1"/>
  <c r="AD138" i="1"/>
  <c r="AE138" i="1" s="1"/>
  <c r="AD137" i="1"/>
  <c r="AE137" i="1" s="1"/>
  <c r="AD136" i="1"/>
  <c r="AE136" i="1" s="1"/>
  <c r="AD134" i="1"/>
  <c r="AE134" i="1" s="1"/>
  <c r="AD133" i="1"/>
  <c r="AE133" i="1" s="1"/>
  <c r="AD132" i="1"/>
  <c r="AE132" i="1" s="1"/>
  <c r="AD131" i="1"/>
  <c r="AE131" i="1" s="1"/>
  <c r="AD130" i="1"/>
  <c r="AE130" i="1" s="1"/>
  <c r="AD129" i="1"/>
  <c r="AE129" i="1" s="1"/>
  <c r="AD127" i="1"/>
  <c r="AE127" i="1" s="1"/>
  <c r="AD126" i="1"/>
  <c r="AE126" i="1" s="1"/>
  <c r="AD125" i="1"/>
  <c r="AE125" i="1" s="1"/>
  <c r="AD124" i="1"/>
  <c r="AE124" i="1" s="1"/>
  <c r="AD123" i="1"/>
  <c r="AD122" i="1"/>
  <c r="AE122" i="1" s="1"/>
  <c r="AD113" i="1"/>
  <c r="AE113" i="1" s="1"/>
  <c r="AD111" i="1"/>
  <c r="AE111" i="1" s="1"/>
  <c r="AD109" i="1"/>
  <c r="AE109" i="1" s="1"/>
  <c r="AD107" i="1"/>
  <c r="AE107" i="1" s="1"/>
  <c r="AD105" i="1"/>
  <c r="AE105" i="1" s="1"/>
  <c r="AD103" i="1"/>
  <c r="AE103" i="1" s="1"/>
  <c r="AD101" i="1"/>
  <c r="AE101" i="1" s="1"/>
  <c r="AD99" i="1"/>
  <c r="AE99" i="1" s="1"/>
  <c r="AD97" i="1"/>
  <c r="AE97" i="1" s="1"/>
  <c r="AD95" i="1"/>
  <c r="AE95" i="1" s="1"/>
  <c r="AD93" i="1"/>
  <c r="AE93" i="1" s="1"/>
  <c r="AD91" i="1"/>
  <c r="AE91" i="1" s="1"/>
  <c r="AD89" i="1"/>
  <c r="AE89" i="1" s="1"/>
  <c r="AD87" i="1"/>
  <c r="AE87" i="1" s="1"/>
  <c r="AD85" i="1"/>
  <c r="AE85" i="1" s="1"/>
  <c r="AD83" i="1"/>
  <c r="AE83" i="1" s="1"/>
  <c r="AD81" i="1"/>
  <c r="AE81" i="1" s="1"/>
  <c r="AD79" i="1"/>
  <c r="AE79" i="1" s="1"/>
  <c r="AD77" i="1"/>
  <c r="AE77" i="1" s="1"/>
  <c r="AD75" i="1"/>
  <c r="AE75" i="1" s="1"/>
  <c r="AD73" i="1"/>
  <c r="AE73" i="1" s="1"/>
  <c r="AD71" i="1"/>
  <c r="AE71" i="1" s="1"/>
  <c r="AD69" i="1"/>
  <c r="AE69" i="1" s="1"/>
  <c r="AD67" i="1"/>
  <c r="AE67" i="1" s="1"/>
  <c r="AD65" i="1"/>
  <c r="AE65" i="1" s="1"/>
  <c r="AD63" i="1"/>
  <c r="AE63" i="1" s="1"/>
  <c r="AD61" i="1"/>
  <c r="AE61" i="1" s="1"/>
  <c r="AD59" i="1"/>
  <c r="AE59" i="1" s="1"/>
  <c r="AD57" i="1"/>
  <c r="AE57" i="1" s="1"/>
  <c r="AD55" i="1"/>
  <c r="AE55" i="1" s="1"/>
  <c r="AD53" i="1"/>
  <c r="AE53" i="1" s="1"/>
  <c r="AD51" i="1"/>
  <c r="AE51" i="1" s="1"/>
  <c r="AD49" i="1"/>
  <c r="AE49" i="1" s="1"/>
  <c r="AD47" i="1"/>
  <c r="AE47" i="1" s="1"/>
  <c r="AD45" i="1"/>
  <c r="AE45" i="1" s="1"/>
  <c r="AD43" i="1"/>
  <c r="AE43" i="1" s="1"/>
  <c r="AD41" i="1"/>
  <c r="AE41" i="1" s="1"/>
  <c r="AD39" i="1"/>
  <c r="AE39" i="1" s="1"/>
  <c r="AD37" i="1"/>
  <c r="AE37" i="1" s="1"/>
  <c r="AD35" i="1"/>
  <c r="AE35" i="1" s="1"/>
  <c r="AD33" i="1"/>
  <c r="AE33" i="1" s="1"/>
  <c r="AD31" i="1"/>
  <c r="AE31" i="1" s="1"/>
  <c r="AD29" i="1"/>
  <c r="AE29" i="1" s="1"/>
  <c r="AD27" i="1"/>
  <c r="AE27" i="1" s="1"/>
  <c r="AD25" i="1"/>
  <c r="AE25" i="1" s="1"/>
  <c r="AD23" i="1"/>
  <c r="AE23" i="1" s="1"/>
  <c r="AD21" i="1"/>
  <c r="AE21" i="1" s="1"/>
  <c r="AD19" i="1"/>
  <c r="AE19" i="1" s="1"/>
  <c r="AD17" i="1"/>
  <c r="AH15" i="1"/>
  <c r="AI15" i="1" s="1"/>
  <c r="AW113" i="1"/>
  <c r="AV113" i="1"/>
  <c r="AW111" i="1"/>
  <c r="AV111" i="1"/>
  <c r="AW109" i="1"/>
  <c r="AV109" i="1"/>
  <c r="AW107" i="1"/>
  <c r="AV107" i="1"/>
  <c r="AW105" i="1"/>
  <c r="AV105" i="1"/>
  <c r="AW103" i="1"/>
  <c r="AV103" i="1"/>
  <c r="AW101" i="1"/>
  <c r="AV101" i="1"/>
  <c r="AW99" i="1"/>
  <c r="AV99" i="1"/>
  <c r="AW97" i="1"/>
  <c r="AV97" i="1"/>
  <c r="AW95" i="1"/>
  <c r="AV95" i="1"/>
  <c r="AW93" i="1"/>
  <c r="AV93" i="1"/>
  <c r="AW91" i="1"/>
  <c r="AV91" i="1"/>
  <c r="AW89" i="1"/>
  <c r="AV89" i="1"/>
  <c r="AW87" i="1"/>
  <c r="AV87" i="1"/>
  <c r="AW85" i="1"/>
  <c r="AV85" i="1"/>
  <c r="AW83" i="1"/>
  <c r="AV83" i="1"/>
  <c r="AW81" i="1"/>
  <c r="AV81" i="1"/>
  <c r="AW79" i="1"/>
  <c r="AV79" i="1"/>
  <c r="AW77" i="1"/>
  <c r="AV77" i="1"/>
  <c r="AW75" i="1"/>
  <c r="AV75" i="1"/>
  <c r="AW73" i="1"/>
  <c r="AV73" i="1"/>
  <c r="AW71" i="1"/>
  <c r="AV71" i="1"/>
  <c r="AW69" i="1"/>
  <c r="AV69" i="1"/>
  <c r="AW67" i="1"/>
  <c r="AV67" i="1"/>
  <c r="AW65" i="1"/>
  <c r="AV65" i="1"/>
  <c r="AW63" i="1"/>
  <c r="AV63" i="1"/>
  <c r="AW61" i="1"/>
  <c r="AV61" i="1"/>
  <c r="AW59" i="1"/>
  <c r="AV59" i="1"/>
  <c r="AW57" i="1"/>
  <c r="AV57" i="1"/>
  <c r="AW55" i="1"/>
  <c r="AV55" i="1"/>
  <c r="AW53" i="1"/>
  <c r="AV53" i="1"/>
  <c r="AW51" i="1"/>
  <c r="AV51" i="1"/>
  <c r="AW49" i="1"/>
  <c r="AV49" i="1"/>
  <c r="AW47" i="1"/>
  <c r="AV47" i="1"/>
  <c r="AW45" i="1"/>
  <c r="AV45" i="1"/>
  <c r="AW43" i="1"/>
  <c r="AV43" i="1"/>
  <c r="AW41" i="1"/>
  <c r="AV41" i="1"/>
  <c r="AW39" i="1"/>
  <c r="AV39" i="1"/>
  <c r="AW37" i="1"/>
  <c r="AV37" i="1"/>
  <c r="AW35" i="1"/>
  <c r="AV35" i="1"/>
  <c r="AW33" i="1"/>
  <c r="AV33" i="1"/>
  <c r="AW31" i="1"/>
  <c r="AV31" i="1"/>
  <c r="AW29" i="1"/>
  <c r="AV29" i="1"/>
  <c r="AW27" i="1"/>
  <c r="AV27" i="1"/>
  <c r="AW25" i="1"/>
  <c r="AV25" i="1"/>
  <c r="AW23" i="1"/>
  <c r="AV23" i="1"/>
  <c r="AW21" i="1"/>
  <c r="AV21" i="1"/>
  <c r="AW19" i="1"/>
  <c r="AV19" i="1"/>
  <c r="AW17" i="1"/>
  <c r="AV17" i="1"/>
  <c r="AU15" i="1"/>
  <c r="AV15" i="1"/>
  <c r="AW15" i="1"/>
  <c r="AF35" i="2"/>
  <c r="AG35" i="2" s="1"/>
  <c r="AU19" i="1"/>
  <c r="AU23" i="1"/>
  <c r="AU21" i="1"/>
  <c r="AU17" i="1"/>
  <c r="AZ113" i="1"/>
  <c r="AY113" i="1"/>
  <c r="AX114" i="1"/>
  <c r="AX113" i="1"/>
  <c r="AZ111" i="1"/>
  <c r="AY111" i="1"/>
  <c r="AX112" i="1"/>
  <c r="AX111" i="1"/>
  <c r="AZ109" i="1"/>
  <c r="AY109" i="1"/>
  <c r="AX110" i="1"/>
  <c r="AX109" i="1"/>
  <c r="AZ107" i="1"/>
  <c r="AY107" i="1"/>
  <c r="AX108" i="1"/>
  <c r="AX107" i="1"/>
  <c r="AZ105" i="1"/>
  <c r="AY105" i="1"/>
  <c r="AX106" i="1"/>
  <c r="AX105" i="1"/>
  <c r="AZ103" i="1"/>
  <c r="AY103" i="1"/>
  <c r="AX104" i="1"/>
  <c r="AX103" i="1"/>
  <c r="AZ101" i="1"/>
  <c r="AY101" i="1"/>
  <c r="AX102" i="1"/>
  <c r="AX101" i="1"/>
  <c r="AZ99" i="1"/>
  <c r="AY99" i="1"/>
  <c r="AX100" i="1"/>
  <c r="AX99" i="1"/>
  <c r="AZ97" i="1"/>
  <c r="AY97" i="1"/>
  <c r="AX98" i="1"/>
  <c r="AX97" i="1"/>
  <c r="AZ95" i="1"/>
  <c r="AY95" i="1"/>
  <c r="AX96" i="1"/>
  <c r="AX95" i="1"/>
  <c r="AZ93" i="1"/>
  <c r="AY93" i="1"/>
  <c r="AX94" i="1"/>
  <c r="AX93" i="1"/>
  <c r="AZ91" i="1"/>
  <c r="AY91" i="1"/>
  <c r="AX92" i="1"/>
  <c r="AX91" i="1"/>
  <c r="AZ89" i="1"/>
  <c r="AY89" i="1"/>
  <c r="AX90" i="1"/>
  <c r="AX89" i="1"/>
  <c r="AZ87" i="1"/>
  <c r="AY87" i="1"/>
  <c r="AX88" i="1"/>
  <c r="AX87" i="1"/>
  <c r="AZ85" i="1"/>
  <c r="AY85" i="1"/>
  <c r="AX86" i="1"/>
  <c r="AX85" i="1"/>
  <c r="AZ83" i="1"/>
  <c r="AY83" i="1"/>
  <c r="AX84" i="1"/>
  <c r="AX83" i="1"/>
  <c r="AZ81" i="1"/>
  <c r="AY81" i="1"/>
  <c r="AX82" i="1"/>
  <c r="AX81" i="1"/>
  <c r="AZ79" i="1"/>
  <c r="AY79" i="1"/>
  <c r="AX80" i="1"/>
  <c r="AX79" i="1"/>
  <c r="AZ77" i="1"/>
  <c r="AY77" i="1"/>
  <c r="AX78" i="1"/>
  <c r="AX77" i="1"/>
  <c r="AZ75" i="1"/>
  <c r="AY75" i="1"/>
  <c r="AX76" i="1"/>
  <c r="AX75" i="1"/>
  <c r="AZ73" i="1"/>
  <c r="AY73" i="1"/>
  <c r="AX74" i="1"/>
  <c r="AX73" i="1"/>
  <c r="AZ71" i="1"/>
  <c r="AY71" i="1"/>
  <c r="AX72" i="1"/>
  <c r="AX71" i="1"/>
  <c r="AZ69" i="1"/>
  <c r="AY69" i="1"/>
  <c r="AX70" i="1"/>
  <c r="AX69" i="1"/>
  <c r="AZ67" i="1"/>
  <c r="AY67" i="1"/>
  <c r="AX68" i="1"/>
  <c r="AX67" i="1"/>
  <c r="AZ65" i="1"/>
  <c r="AY65" i="1"/>
  <c r="AX66" i="1"/>
  <c r="AX65" i="1"/>
  <c r="AZ63" i="1"/>
  <c r="AY63" i="1"/>
  <c r="AX64" i="1"/>
  <c r="AX63" i="1"/>
  <c r="AZ61" i="1"/>
  <c r="AY61" i="1"/>
  <c r="AX62" i="1"/>
  <c r="AX61" i="1"/>
  <c r="AZ59" i="1"/>
  <c r="AY59" i="1"/>
  <c r="AX60" i="1"/>
  <c r="AX59" i="1"/>
  <c r="AZ57" i="1"/>
  <c r="AY57" i="1"/>
  <c r="AX58" i="1"/>
  <c r="AX57" i="1"/>
  <c r="AZ55" i="1"/>
  <c r="AY55" i="1"/>
  <c r="AX56" i="1"/>
  <c r="AX55" i="1"/>
  <c r="AZ53" i="1"/>
  <c r="AY53" i="1"/>
  <c r="AX54" i="1"/>
  <c r="AX53" i="1"/>
  <c r="AZ51" i="1"/>
  <c r="AY51" i="1"/>
  <c r="AX52" i="1"/>
  <c r="AX51" i="1"/>
  <c r="AZ49" i="1"/>
  <c r="AY49" i="1"/>
  <c r="AX50" i="1"/>
  <c r="AX49" i="1"/>
  <c r="AZ47" i="1"/>
  <c r="AY47" i="1"/>
  <c r="AX48" i="1"/>
  <c r="AX47" i="1"/>
  <c r="AZ45" i="1"/>
  <c r="AY45" i="1"/>
  <c r="AX46" i="1"/>
  <c r="AX45" i="1"/>
  <c r="AZ43" i="1"/>
  <c r="AY43" i="1"/>
  <c r="AX44" i="1"/>
  <c r="AX43" i="1"/>
  <c r="AZ41" i="1"/>
  <c r="AY41" i="1"/>
  <c r="AX42" i="1"/>
  <c r="AX41" i="1"/>
  <c r="AZ39" i="1"/>
  <c r="AY39" i="1"/>
  <c r="AX40" i="1"/>
  <c r="AX39" i="1"/>
  <c r="AZ37" i="1"/>
  <c r="AY37" i="1"/>
  <c r="AX38" i="1"/>
  <c r="AX37" i="1"/>
  <c r="AZ35" i="1"/>
  <c r="AY35" i="1"/>
  <c r="AX36" i="1"/>
  <c r="AX35" i="1"/>
  <c r="AZ33" i="1"/>
  <c r="AY33" i="1"/>
  <c r="AX34" i="1"/>
  <c r="AX33" i="1"/>
  <c r="AZ31" i="1"/>
  <c r="AY31" i="1"/>
  <c r="AX32" i="1"/>
  <c r="AX31" i="1"/>
  <c r="AZ29" i="1"/>
  <c r="AY29" i="1"/>
  <c r="AX30" i="1"/>
  <c r="AX29" i="1"/>
  <c r="AZ27" i="1"/>
  <c r="AY27" i="1"/>
  <c r="AX28" i="1"/>
  <c r="AX27" i="1"/>
  <c r="AZ25" i="1"/>
  <c r="AY25" i="1"/>
  <c r="AX26" i="1"/>
  <c r="AX25" i="1"/>
  <c r="AZ23" i="1"/>
  <c r="AY23" i="1"/>
  <c r="AX24" i="1"/>
  <c r="AX23" i="1"/>
  <c r="AZ21" i="1"/>
  <c r="AY21" i="1"/>
  <c r="AX22" i="1"/>
  <c r="AX21" i="1"/>
  <c r="AZ19" i="1"/>
  <c r="AY19" i="1"/>
  <c r="AX20" i="1"/>
  <c r="AX19" i="1"/>
  <c r="AZ17" i="1"/>
  <c r="AY17" i="1"/>
  <c r="AX18" i="1"/>
  <c r="AX17" i="1"/>
  <c r="AZ15" i="1"/>
  <c r="AY15" i="1"/>
  <c r="AX16" i="1"/>
  <c r="AX15" i="1"/>
  <c r="AU113" i="1"/>
  <c r="AU111" i="1"/>
  <c r="AU109" i="1"/>
  <c r="AU107" i="1"/>
  <c r="AU105" i="1"/>
  <c r="AU103" i="1"/>
  <c r="AU101" i="1"/>
  <c r="AU99" i="1"/>
  <c r="AU97" i="1"/>
  <c r="AU95" i="1"/>
  <c r="AU93" i="1"/>
  <c r="AU91" i="1"/>
  <c r="AU89" i="1"/>
  <c r="AU87" i="1"/>
  <c r="AU85" i="1"/>
  <c r="AU83" i="1"/>
  <c r="AU81" i="1"/>
  <c r="AU79" i="1"/>
  <c r="AU77" i="1"/>
  <c r="AU75" i="1"/>
  <c r="AU73" i="1"/>
  <c r="AU71" i="1"/>
  <c r="AU69" i="1"/>
  <c r="AU67" i="1"/>
  <c r="AU65" i="1"/>
  <c r="AU63" i="1"/>
  <c r="AU61" i="1"/>
  <c r="AU59" i="1"/>
  <c r="AU57" i="1"/>
  <c r="AU55" i="1"/>
  <c r="AU53" i="1"/>
  <c r="AU51" i="1"/>
  <c r="AU49" i="1"/>
  <c r="AU47" i="1"/>
  <c r="AU45" i="1"/>
  <c r="AU43" i="1"/>
  <c r="AU41" i="1"/>
  <c r="AU39" i="1"/>
  <c r="AU37" i="1"/>
  <c r="AU35" i="1"/>
  <c r="AU33" i="1"/>
  <c r="AU31" i="1"/>
  <c r="AU29" i="1"/>
  <c r="AU27" i="1"/>
  <c r="AU25" i="1"/>
  <c r="C6" i="2"/>
  <c r="I6" i="2" s="1"/>
  <c r="H9" i="1" s="1"/>
  <c r="O10" i="2"/>
  <c r="O15" i="2"/>
  <c r="O35" i="2"/>
  <c r="AP17" i="1"/>
  <c r="AQ17" i="1" s="1"/>
  <c r="AR17" i="1" s="1"/>
  <c r="AP19" i="1"/>
  <c r="AQ19" i="1" s="1"/>
  <c r="AR19" i="1" s="1"/>
  <c r="AP21" i="1"/>
  <c r="AQ21" i="1" s="1"/>
  <c r="AR21" i="1" s="1"/>
  <c r="AP23" i="1"/>
  <c r="AQ23" i="1" s="1"/>
  <c r="AR23" i="1" s="1"/>
  <c r="AP25" i="1"/>
  <c r="AQ25" i="1" s="1"/>
  <c r="AR25" i="1" s="1"/>
  <c r="AP27" i="1"/>
  <c r="AQ27" i="1" s="1"/>
  <c r="AR27" i="1" s="1"/>
  <c r="AP29" i="1"/>
  <c r="AQ29" i="1" s="1"/>
  <c r="AR29" i="1" s="1"/>
  <c r="AP31" i="1"/>
  <c r="AQ31" i="1" s="1"/>
  <c r="AR31" i="1" s="1"/>
  <c r="AP33" i="1"/>
  <c r="AQ33" i="1" s="1"/>
  <c r="AR33" i="1" s="1"/>
  <c r="AP35" i="1"/>
  <c r="AQ35" i="1" s="1"/>
  <c r="AR35" i="1" s="1"/>
  <c r="AP37" i="1"/>
  <c r="AQ37" i="1" s="1"/>
  <c r="AR37" i="1" s="1"/>
  <c r="AP39" i="1"/>
  <c r="AQ39" i="1" s="1"/>
  <c r="AR39" i="1" s="1"/>
  <c r="AP41" i="1"/>
  <c r="AQ41" i="1" s="1"/>
  <c r="AR41" i="1" s="1"/>
  <c r="AP43" i="1"/>
  <c r="AQ43" i="1" s="1"/>
  <c r="AR43" i="1" s="1"/>
  <c r="AP45" i="1"/>
  <c r="AQ45" i="1" s="1"/>
  <c r="AR45" i="1" s="1"/>
  <c r="AP47" i="1"/>
  <c r="AQ47" i="1" s="1"/>
  <c r="AR47" i="1" s="1"/>
  <c r="AP49" i="1"/>
  <c r="AQ49" i="1" s="1"/>
  <c r="AR49" i="1" s="1"/>
  <c r="AP51" i="1"/>
  <c r="AQ51" i="1" s="1"/>
  <c r="AR51" i="1" s="1"/>
  <c r="AP53" i="1"/>
  <c r="AQ53" i="1" s="1"/>
  <c r="AR53" i="1" s="1"/>
  <c r="AP55" i="1"/>
  <c r="AQ55" i="1" s="1"/>
  <c r="AR55" i="1" s="1"/>
  <c r="AP57" i="1"/>
  <c r="AQ57" i="1" s="1"/>
  <c r="AR57" i="1" s="1"/>
  <c r="AP59" i="1"/>
  <c r="AQ59" i="1" s="1"/>
  <c r="AR59" i="1" s="1"/>
  <c r="AP61" i="1"/>
  <c r="AQ61" i="1" s="1"/>
  <c r="AR61" i="1" s="1"/>
  <c r="AP63" i="1"/>
  <c r="AQ63" i="1" s="1"/>
  <c r="AR63" i="1" s="1"/>
  <c r="AP65" i="1"/>
  <c r="AQ65" i="1" s="1"/>
  <c r="AR65" i="1" s="1"/>
  <c r="AP67" i="1"/>
  <c r="AQ67" i="1" s="1"/>
  <c r="AR67" i="1" s="1"/>
  <c r="AP69" i="1"/>
  <c r="AQ69" i="1" s="1"/>
  <c r="AR69" i="1" s="1"/>
  <c r="AP71" i="1"/>
  <c r="AQ71" i="1" s="1"/>
  <c r="AR71" i="1" s="1"/>
  <c r="AP73" i="1"/>
  <c r="AQ73" i="1" s="1"/>
  <c r="AR73" i="1" s="1"/>
  <c r="AP75" i="1"/>
  <c r="AQ75" i="1" s="1"/>
  <c r="AR75" i="1" s="1"/>
  <c r="AP77" i="1"/>
  <c r="AQ77" i="1" s="1"/>
  <c r="AR77" i="1" s="1"/>
  <c r="AP79" i="1"/>
  <c r="AQ79" i="1" s="1"/>
  <c r="AR79" i="1" s="1"/>
  <c r="AP81" i="1"/>
  <c r="AQ81" i="1" s="1"/>
  <c r="AR81" i="1" s="1"/>
  <c r="AP83" i="1"/>
  <c r="AQ83" i="1" s="1"/>
  <c r="AR83" i="1" s="1"/>
  <c r="AP85" i="1"/>
  <c r="AQ85" i="1" s="1"/>
  <c r="AR85" i="1" s="1"/>
  <c r="AP87" i="1"/>
  <c r="AQ87" i="1" s="1"/>
  <c r="AR87" i="1" s="1"/>
  <c r="AP89" i="1"/>
  <c r="AQ89" i="1" s="1"/>
  <c r="AR89" i="1" s="1"/>
  <c r="AP91" i="1"/>
  <c r="AQ91" i="1" s="1"/>
  <c r="AR91" i="1" s="1"/>
  <c r="AP93" i="1"/>
  <c r="AQ93" i="1" s="1"/>
  <c r="AR93" i="1" s="1"/>
  <c r="AP95" i="1"/>
  <c r="AQ95" i="1" s="1"/>
  <c r="AR95" i="1" s="1"/>
  <c r="AP97" i="1"/>
  <c r="AQ97" i="1" s="1"/>
  <c r="AR97" i="1" s="1"/>
  <c r="AP99" i="1"/>
  <c r="AQ99" i="1" s="1"/>
  <c r="AR99" i="1" s="1"/>
  <c r="AP101" i="1"/>
  <c r="AQ101" i="1" s="1"/>
  <c r="AR101" i="1" s="1"/>
  <c r="AP103" i="1"/>
  <c r="AQ103" i="1" s="1"/>
  <c r="AR103" i="1" s="1"/>
  <c r="AP105" i="1"/>
  <c r="AQ105" i="1" s="1"/>
  <c r="AR105" i="1" s="1"/>
  <c r="AP107" i="1"/>
  <c r="AQ107" i="1" s="1"/>
  <c r="AR107" i="1" s="1"/>
  <c r="AP109" i="1"/>
  <c r="AQ109" i="1" s="1"/>
  <c r="AR109" i="1" s="1"/>
  <c r="AP111" i="1"/>
  <c r="AQ111" i="1" s="1"/>
  <c r="AR111" i="1" s="1"/>
  <c r="AP113" i="1"/>
  <c r="AQ113" i="1" s="1"/>
  <c r="AR113" i="1" s="1"/>
  <c r="AP15" i="1"/>
  <c r="AQ15" i="1" s="1"/>
  <c r="AB15" i="1"/>
  <c r="AB17" i="1"/>
  <c r="AB19" i="1"/>
  <c r="AB21" i="1"/>
  <c r="AB23" i="1"/>
  <c r="AB25" i="1"/>
  <c r="AB27" i="1"/>
  <c r="AB29" i="1"/>
  <c r="AB31" i="1"/>
  <c r="AB33" i="1"/>
  <c r="AB35" i="1"/>
  <c r="AB37" i="1"/>
  <c r="AB39" i="1"/>
  <c r="AB41" i="1"/>
  <c r="AB43" i="1"/>
  <c r="AB45" i="1"/>
  <c r="AB47" i="1"/>
  <c r="AB49" i="1"/>
  <c r="AB51" i="1"/>
  <c r="AB53" i="1"/>
  <c r="AB55" i="1"/>
  <c r="AB57" i="1"/>
  <c r="AB59" i="1"/>
  <c r="AB61" i="1"/>
  <c r="AB63" i="1"/>
  <c r="AB65" i="1"/>
  <c r="AB67" i="1"/>
  <c r="AB69" i="1"/>
  <c r="AB71" i="1"/>
  <c r="AB73" i="1"/>
  <c r="AB75" i="1"/>
  <c r="AB77" i="1"/>
  <c r="AB79" i="1"/>
  <c r="AB81" i="1"/>
  <c r="AB83" i="1"/>
  <c r="AB85" i="1"/>
  <c r="AB87" i="1"/>
  <c r="AB89" i="1"/>
  <c r="AB91" i="1"/>
  <c r="AB93" i="1"/>
  <c r="AB95" i="1"/>
  <c r="AB97" i="1"/>
  <c r="AB99" i="1"/>
  <c r="AB101" i="1"/>
  <c r="AB103" i="1"/>
  <c r="AB105" i="1"/>
  <c r="AB107" i="1"/>
  <c r="AB109" i="1"/>
  <c r="AB111" i="1"/>
  <c r="AB113" i="1"/>
  <c r="A15" i="1"/>
  <c r="A35" i="1"/>
  <c r="A55" i="1"/>
  <c r="A75" i="1"/>
  <c r="A95" i="1"/>
  <c r="AT25" i="2"/>
  <c r="AB22" i="2" s="1"/>
  <c r="AB23" i="2" s="1"/>
  <c r="O20" i="2"/>
  <c r="AT22" i="2"/>
  <c r="AB20" i="2" s="1"/>
  <c r="AB21" i="2" s="1"/>
  <c r="AT23" i="2"/>
  <c r="AC20" i="2" s="1"/>
  <c r="AC21" i="2" s="1"/>
  <c r="AT24" i="2"/>
  <c r="AD20" i="2" s="1"/>
  <c r="AD21" i="2" s="1"/>
  <c r="AT20" i="2"/>
  <c r="AC17" i="2" s="1"/>
  <c r="AC18" i="2" s="1"/>
  <c r="AT21" i="2"/>
  <c r="AD17" i="2" s="1"/>
  <c r="AD18" i="2" s="1"/>
  <c r="AT26" i="2"/>
  <c r="AC22" i="2" s="1"/>
  <c r="AC23" i="2" s="1"/>
  <c r="AT27" i="2"/>
  <c r="AD22" i="2" s="1"/>
  <c r="AD23" i="2" s="1"/>
  <c r="O25" i="2"/>
  <c r="AT28" i="2"/>
  <c r="AB25" i="2" s="1"/>
  <c r="AB26" i="2" s="1"/>
  <c r="AT29" i="2"/>
  <c r="AC25" i="2" s="1"/>
  <c r="AC26" i="2" s="1"/>
  <c r="AT30" i="2"/>
  <c r="AD25" i="2" s="1"/>
  <c r="AD26" i="2" s="1"/>
  <c r="AT31" i="2"/>
  <c r="AB27" i="2" s="1"/>
  <c r="AB28" i="2" s="1"/>
  <c r="AT32" i="2"/>
  <c r="AC27" i="2" s="1"/>
  <c r="AT33" i="2"/>
  <c r="AD27" i="2" s="1"/>
  <c r="AD28" i="2" s="1"/>
  <c r="O30" i="2"/>
  <c r="AT34" i="2"/>
  <c r="AB30" i="2" s="1"/>
  <c r="AB31" i="2" s="1"/>
  <c r="AT35" i="2"/>
  <c r="AC30" i="2" s="1"/>
  <c r="AC31" i="2" s="1"/>
  <c r="AT36" i="2"/>
  <c r="AD30" i="2" s="1"/>
  <c r="AD31" i="2" s="1"/>
  <c r="AT37" i="2"/>
  <c r="AB32" i="2" s="1"/>
  <c r="AB33" i="2" s="1"/>
  <c r="AT38" i="2"/>
  <c r="AC32" i="2" s="1"/>
  <c r="AC33" i="2" s="1"/>
  <c r="AT39" i="2"/>
  <c r="AD32" i="2" s="1"/>
  <c r="AD33" i="2" s="1"/>
  <c r="AT40" i="2"/>
  <c r="AB35" i="2" s="1"/>
  <c r="AB36" i="2" s="1"/>
  <c r="AT41" i="2"/>
  <c r="AC35" i="2" s="1"/>
  <c r="AC36" i="2" s="1"/>
  <c r="AT42" i="2"/>
  <c r="AD35" i="2" s="1"/>
  <c r="AD36" i="2" s="1"/>
  <c r="AT43" i="2"/>
  <c r="AB37" i="2" s="1"/>
  <c r="AB38" i="2" s="1"/>
  <c r="AT44" i="2"/>
  <c r="AC37" i="2" s="1"/>
  <c r="AC38" i="2" s="1"/>
  <c r="AT45" i="2"/>
  <c r="AD37" i="2" s="1"/>
  <c r="AD38" i="2" s="1"/>
  <c r="AT19" i="2"/>
  <c r="AB17" i="2" s="1"/>
  <c r="AB18" i="2" s="1"/>
  <c r="AT18" i="2"/>
  <c r="AD15" i="2" s="1"/>
  <c r="AD16" i="2" s="1"/>
  <c r="AT17" i="2"/>
  <c r="AC15" i="2" s="1"/>
  <c r="AC16" i="2" s="1"/>
  <c r="AT16" i="2"/>
  <c r="AB15" i="2" s="1"/>
  <c r="AB16" i="2" s="1"/>
  <c r="AT15" i="2"/>
  <c r="AD12" i="2" s="1"/>
  <c r="AD13" i="2" s="1"/>
  <c r="AT14" i="2"/>
  <c r="AC12" i="2" s="1"/>
  <c r="AC13" i="2" s="1"/>
  <c r="AT13" i="2"/>
  <c r="AB12" i="2" s="1"/>
  <c r="AB13" i="2" s="1"/>
  <c r="AT12" i="2"/>
  <c r="AD10" i="2" s="1"/>
  <c r="AD11" i="2" s="1"/>
  <c r="AT11" i="2"/>
  <c r="AC10" i="2" s="1"/>
  <c r="AC11" i="2" s="1"/>
  <c r="AT10" i="2"/>
  <c r="AB10" i="2" s="1"/>
  <c r="AB11" i="2" s="1"/>
  <c r="A96" i="1"/>
  <c r="A76" i="1"/>
  <c r="A56" i="1"/>
  <c r="A36" i="1"/>
  <c r="AQ46" i="1"/>
  <c r="AR46" i="1" s="1"/>
  <c r="AQ48" i="1"/>
  <c r="AR48" i="1" s="1"/>
  <c r="AQ150" i="1"/>
  <c r="AQ151" i="1"/>
  <c r="M13" i="1" l="1"/>
  <c r="BE13" i="1" s="1"/>
  <c r="M19" i="1"/>
  <c r="BE19" i="1" s="1"/>
  <c r="N19" i="1"/>
  <c r="BF19" i="1" s="1"/>
  <c r="AZ96" i="1"/>
  <c r="N14" i="1"/>
  <c r="BF14" i="1" s="1"/>
  <c r="M14" i="1"/>
  <c r="BE14" i="1" s="1"/>
  <c r="AZ112" i="1"/>
  <c r="AY78" i="1"/>
  <c r="AZ74" i="1"/>
  <c r="AZ78" i="1"/>
  <c r="AZ82" i="1"/>
  <c r="AZ86" i="1"/>
  <c r="AZ90" i="1"/>
  <c r="AZ50" i="1"/>
  <c r="AY74" i="1"/>
  <c r="AY86" i="1"/>
  <c r="AY94" i="1"/>
  <c r="AY102" i="1"/>
  <c r="AY110" i="1"/>
  <c r="AY38" i="1"/>
  <c r="AZ70" i="1"/>
  <c r="AZ54" i="1"/>
  <c r="AZ66" i="1"/>
  <c r="AZ68" i="1"/>
  <c r="AY76" i="1"/>
  <c r="AY92" i="1"/>
  <c r="AY96" i="1"/>
  <c r="AY100" i="1"/>
  <c r="AY108" i="1"/>
  <c r="AY112" i="1"/>
  <c r="AZ92" i="1"/>
  <c r="AZ108" i="1"/>
  <c r="AZ98" i="1"/>
  <c r="AZ110" i="1"/>
  <c r="AZ114" i="1"/>
  <c r="AZ76" i="1"/>
  <c r="AZ100" i="1"/>
  <c r="AZ104" i="1"/>
  <c r="AY60" i="1"/>
  <c r="AY66" i="1"/>
  <c r="AZ32" i="1"/>
  <c r="AY56" i="1"/>
  <c r="AY90" i="1"/>
  <c r="AZ106" i="1"/>
  <c r="AZ56" i="1"/>
  <c r="AY70" i="1"/>
  <c r="AY88" i="1"/>
  <c r="AY104" i="1"/>
  <c r="AZ84" i="1"/>
  <c r="AY34" i="1"/>
  <c r="AY46" i="1"/>
  <c r="AY50" i="1"/>
  <c r="AZ58" i="1"/>
  <c r="AZ62" i="1"/>
  <c r="AY82" i="1"/>
  <c r="AY114" i="1"/>
  <c r="AZ72" i="1"/>
  <c r="AY48" i="1"/>
  <c r="AY64" i="1"/>
  <c r="AY80" i="1"/>
  <c r="AZ80" i="1"/>
  <c r="AZ48" i="1"/>
  <c r="AZ52" i="1"/>
  <c r="AZ60" i="1"/>
  <c r="AZ64" i="1"/>
  <c r="AY68" i="1"/>
  <c r="AZ94" i="1"/>
  <c r="AY106" i="1"/>
  <c r="AZ20" i="1"/>
  <c r="AZ16" i="1"/>
  <c r="AF21" i="1"/>
  <c r="AG21" i="1" s="1"/>
  <c r="AN22" i="2"/>
  <c r="L21" i="2" s="1"/>
  <c r="AY52" i="1"/>
  <c r="AY58" i="1"/>
  <c r="AY84" i="1"/>
  <c r="AY18" i="1"/>
  <c r="AY24" i="1"/>
  <c r="AY30" i="1"/>
  <c r="AZ36" i="1"/>
  <c r="AY42" i="1"/>
  <c r="AY54" i="1"/>
  <c r="AZ88" i="1"/>
  <c r="AY98" i="1"/>
  <c r="AZ102" i="1"/>
  <c r="AY62" i="1"/>
  <c r="AY44" i="1"/>
  <c r="AY22" i="1"/>
  <c r="B9" i="1"/>
  <c r="AZ34" i="1"/>
  <c r="AF91" i="1"/>
  <c r="AO91" i="1" s="1"/>
  <c r="AZ28" i="1"/>
  <c r="AY40" i="1"/>
  <c r="AZ46" i="1"/>
  <c r="AF19" i="1"/>
  <c r="AG19" i="1" s="1"/>
  <c r="AZ18" i="1"/>
  <c r="AZ30" i="1"/>
  <c r="AZ42" i="1"/>
  <c r="C9" i="1"/>
  <c r="G9" i="1" s="1"/>
  <c r="I9" i="1" s="1"/>
  <c r="AY72" i="1"/>
  <c r="AY26" i="1"/>
  <c r="AY32" i="1"/>
  <c r="AZ24" i="1"/>
  <c r="AZ26" i="1"/>
  <c r="AY16" i="1"/>
  <c r="AF35" i="1"/>
  <c r="AO35" i="1" s="1"/>
  <c r="AN44" i="2"/>
  <c r="M38" i="2" s="1"/>
  <c r="AN21" i="2"/>
  <c r="AN14" i="2"/>
  <c r="M13" i="2" s="1"/>
  <c r="AN11" i="2"/>
  <c r="M11" i="2" s="1"/>
  <c r="AN45" i="2"/>
  <c r="N38" i="2" s="1"/>
  <c r="AN41" i="2"/>
  <c r="M36" i="2" s="1"/>
  <c r="W33" i="2"/>
  <c r="Y33" i="2" s="1"/>
  <c r="AN24" i="2"/>
  <c r="N21" i="2" s="1"/>
  <c r="AN27" i="2"/>
  <c r="N23" i="2" s="1"/>
  <c r="AN36" i="2"/>
  <c r="N31" i="2" s="1"/>
  <c r="AN42" i="2"/>
  <c r="N36" i="2" s="1"/>
  <c r="AN23" i="2"/>
  <c r="M21" i="2" s="1"/>
  <c r="AN28" i="2"/>
  <c r="L26" i="2" s="1"/>
  <c r="AN31" i="2"/>
  <c r="L28" i="2" s="1"/>
  <c r="AN32" i="2"/>
  <c r="M28" i="2" s="1"/>
  <c r="AN37" i="2"/>
  <c r="L33" i="2" s="1"/>
  <c r="AN30" i="2"/>
  <c r="N26" i="2" s="1"/>
  <c r="AN17" i="2"/>
  <c r="M16" i="2" s="1"/>
  <c r="AN29" i="2"/>
  <c r="M26" i="2" s="1"/>
  <c r="AN34" i="2"/>
  <c r="L31" i="2" s="1"/>
  <c r="AN35" i="2"/>
  <c r="M31" i="2" s="1"/>
  <c r="AN15" i="2"/>
  <c r="N13" i="2" s="1"/>
  <c r="AN43" i="2"/>
  <c r="L38" i="2" s="1"/>
  <c r="AN39" i="2"/>
  <c r="N33" i="2" s="1"/>
  <c r="AN18" i="2"/>
  <c r="AN40" i="2"/>
  <c r="L36" i="2" s="1"/>
  <c r="AN33" i="2"/>
  <c r="N28" i="2" s="1"/>
  <c r="AN13" i="2"/>
  <c r="L13" i="2" s="1"/>
  <c r="AN20" i="2"/>
  <c r="N18" i="2" s="1"/>
  <c r="AN25" i="2"/>
  <c r="L23" i="2" s="1"/>
  <c r="AN16" i="2"/>
  <c r="L16" i="2" s="1"/>
  <c r="AN26" i="2"/>
  <c r="M23" i="2" s="1"/>
  <c r="AN38" i="2"/>
  <c r="M33" i="2" s="1"/>
  <c r="AN19" i="2"/>
  <c r="M18" i="2" s="1"/>
  <c r="AY28" i="1"/>
  <c r="AY36" i="1"/>
  <c r="AZ40" i="1"/>
  <c r="AY20" i="1"/>
  <c r="AZ44" i="1"/>
  <c r="AZ22" i="1"/>
  <c r="AZ38" i="1"/>
  <c r="AF37" i="1"/>
  <c r="AG37" i="1" s="1"/>
  <c r="AF49" i="1"/>
  <c r="AO49" i="1" s="1"/>
  <c r="AF41" i="1"/>
  <c r="AO41" i="1" s="1"/>
  <c r="AF61" i="1"/>
  <c r="AO61" i="1" s="1"/>
  <c r="AF23" i="1"/>
  <c r="AG23" i="1" s="1"/>
  <c r="AF43" i="1"/>
  <c r="AG43" i="1" s="1"/>
  <c r="AF39" i="1"/>
  <c r="AO39" i="1" s="1"/>
  <c r="AF25" i="1"/>
  <c r="AG25" i="1" s="1"/>
  <c r="AF45" i="1"/>
  <c r="AG45" i="1" s="1"/>
  <c r="AF81" i="1"/>
  <c r="AO81" i="1" s="1"/>
  <c r="AF75" i="1"/>
  <c r="AO75" i="1" s="1"/>
  <c r="AF89" i="1"/>
  <c r="AO89" i="1" s="1"/>
  <c r="AF29" i="1"/>
  <c r="AG29" i="1" s="1"/>
  <c r="AF73" i="1"/>
  <c r="AG73" i="1" s="1"/>
  <c r="AF71" i="1"/>
  <c r="AO71" i="1" s="1"/>
  <c r="AL113" i="1"/>
  <c r="AM113" i="1" s="1"/>
  <c r="AF67" i="1"/>
  <c r="AG67" i="1" s="1"/>
  <c r="AF27" i="1"/>
  <c r="AG27" i="1" s="1"/>
  <c r="AF33" i="1"/>
  <c r="AO33" i="1" s="1"/>
  <c r="M17" i="1"/>
  <c r="BE17" i="1" s="1"/>
  <c r="AF105" i="1"/>
  <c r="AG105" i="1" s="1"/>
  <c r="AF111" i="1"/>
  <c r="AG111" i="1" s="1"/>
  <c r="AF63" i="1"/>
  <c r="AF53" i="1"/>
  <c r="AO53" i="1" s="1"/>
  <c r="AF69" i="1"/>
  <c r="AO69" i="1" s="1"/>
  <c r="AF95" i="1"/>
  <c r="AO95" i="1" s="1"/>
  <c r="AK25" i="1"/>
  <c r="AL95" i="1"/>
  <c r="AM95" i="1" s="1"/>
  <c r="AF103" i="1"/>
  <c r="AO103" i="1" s="1"/>
  <c r="AF109" i="1"/>
  <c r="AG109" i="1" s="1"/>
  <c r="AF83" i="1"/>
  <c r="AG83" i="1" s="1"/>
  <c r="AF77" i="1"/>
  <c r="AO77" i="1" s="1"/>
  <c r="AF59" i="1"/>
  <c r="AO59" i="1" s="1"/>
  <c r="AF97" i="1"/>
  <c r="AO97" i="1" s="1"/>
  <c r="AF47" i="1"/>
  <c r="AO47" i="1" s="1"/>
  <c r="AF85" i="1"/>
  <c r="AO85" i="1" s="1"/>
  <c r="AF101" i="1"/>
  <c r="AO101" i="1" s="1"/>
  <c r="AF55" i="1"/>
  <c r="AO55" i="1" s="1"/>
  <c r="AF99" i="1"/>
  <c r="AO99" i="1" s="1"/>
  <c r="AF93" i="1"/>
  <c r="AG93" i="1" s="1"/>
  <c r="AF51" i="1"/>
  <c r="AG51" i="1" s="1"/>
  <c r="AF87" i="1"/>
  <c r="AO87" i="1" s="1"/>
  <c r="AF107" i="1"/>
  <c r="AG107" i="1" s="1"/>
  <c r="AF57" i="1"/>
  <c r="AO57" i="1" s="1"/>
  <c r="AF79" i="1"/>
  <c r="AG79" i="1" s="1"/>
  <c r="AF113" i="1"/>
  <c r="AO113" i="1" s="1"/>
  <c r="AL12" i="2"/>
  <c r="AN12" i="2" s="1"/>
  <c r="N11" i="2" s="1"/>
  <c r="AL75" i="1"/>
  <c r="AM75" i="1" s="1"/>
  <c r="AL59" i="1"/>
  <c r="AM59" i="1" s="1"/>
  <c r="AL103" i="1"/>
  <c r="AM103" i="1" s="1"/>
  <c r="AL97" i="1"/>
  <c r="AM97" i="1" s="1"/>
  <c r="AL109" i="1"/>
  <c r="AM109" i="1" s="1"/>
  <c r="AL101" i="1"/>
  <c r="AM101" i="1" s="1"/>
  <c r="AL47" i="1"/>
  <c r="AM47" i="1" s="1"/>
  <c r="AL71" i="1"/>
  <c r="AM71" i="1" s="1"/>
  <c r="AL37" i="1"/>
  <c r="AM37" i="1" s="1"/>
  <c r="AL33" i="1"/>
  <c r="AM33" i="1" s="1"/>
  <c r="AL61" i="1"/>
  <c r="AM61" i="1" s="1"/>
  <c r="AL107" i="1"/>
  <c r="AM107" i="1" s="1"/>
  <c r="AL85" i="1"/>
  <c r="AM85" i="1" s="1"/>
  <c r="AL79" i="1"/>
  <c r="AM79" i="1" s="1"/>
  <c r="AL43" i="1"/>
  <c r="AM43" i="1" s="1"/>
  <c r="AL77" i="1"/>
  <c r="AM77" i="1" s="1"/>
  <c r="AL69" i="1"/>
  <c r="AM69" i="1" s="1"/>
  <c r="AL55" i="1"/>
  <c r="AM55" i="1" s="1"/>
  <c r="AL105" i="1"/>
  <c r="AM105" i="1" s="1"/>
  <c r="AL53" i="1"/>
  <c r="AM53" i="1" s="1"/>
  <c r="AL41" i="1"/>
  <c r="AM41" i="1" s="1"/>
  <c r="AL89" i="1"/>
  <c r="AM89" i="1" s="1"/>
  <c r="AL73" i="1"/>
  <c r="AM73" i="1" s="1"/>
  <c r="AL35" i="1"/>
  <c r="AM35" i="1" s="1"/>
  <c r="AL65" i="1"/>
  <c r="AM65" i="1" s="1"/>
  <c r="AL21" i="1"/>
  <c r="AM21" i="1" s="1"/>
  <c r="AL63" i="1"/>
  <c r="AM63" i="1" s="1"/>
  <c r="AL83" i="1"/>
  <c r="AM83" i="1" s="1"/>
  <c r="AL31" i="1"/>
  <c r="AM31" i="1" s="1"/>
  <c r="AL51" i="1"/>
  <c r="AM51" i="1" s="1"/>
  <c r="AL57" i="1"/>
  <c r="AM57" i="1" s="1"/>
  <c r="AL93" i="1"/>
  <c r="AM93" i="1" s="1"/>
  <c r="AL45" i="1"/>
  <c r="AM45" i="1" s="1"/>
  <c r="AL49" i="1"/>
  <c r="AM49" i="1" s="1"/>
  <c r="AL23" i="1"/>
  <c r="AM23" i="1" s="1"/>
  <c r="AL99" i="1"/>
  <c r="AM99" i="1" s="1"/>
  <c r="AL91" i="1"/>
  <c r="AM91" i="1" s="1"/>
  <c r="AL87" i="1"/>
  <c r="AM87" i="1" s="1"/>
  <c r="AL39" i="1"/>
  <c r="AM39" i="1" s="1"/>
  <c r="AL29" i="1"/>
  <c r="AM29" i="1" s="1"/>
  <c r="AL111" i="1"/>
  <c r="AM111" i="1" s="1"/>
  <c r="AL67" i="1"/>
  <c r="AM67" i="1" s="1"/>
  <c r="AL81" i="1"/>
  <c r="AM81" i="1" s="1"/>
  <c r="AL27" i="1"/>
  <c r="AM27" i="1" s="1"/>
  <c r="AP10" i="2"/>
  <c r="AQ10" i="2" s="1"/>
  <c r="N13" i="1"/>
  <c r="BF13" i="1" s="1"/>
  <c r="N17" i="1"/>
  <c r="BF17" i="1" s="1"/>
  <c r="N15" i="1"/>
  <c r="BF15" i="1" s="1"/>
  <c r="N20" i="1"/>
  <c r="BF20" i="1" s="1"/>
  <c r="N16" i="1"/>
  <c r="BF16" i="1" s="1"/>
  <c r="M18" i="1"/>
  <c r="BE18" i="1" s="1"/>
  <c r="M15" i="1"/>
  <c r="BE15" i="1" s="1"/>
  <c r="M20" i="1"/>
  <c r="BE20" i="1" s="1"/>
  <c r="AF65" i="1"/>
  <c r="AO65" i="1" s="1"/>
  <c r="AF31" i="1"/>
  <c r="AE17" i="1"/>
  <c r="AL17" i="1"/>
  <c r="AM17" i="1" s="1"/>
  <c r="AO115" i="1"/>
  <c r="AO15" i="1"/>
  <c r="AG15" i="1"/>
  <c r="AN15" i="1" s="1"/>
  <c r="W18" i="2"/>
  <c r="AF116" i="1"/>
  <c r="AO119" i="1"/>
  <c r="AO120" i="1"/>
  <c r="AO116" i="1"/>
  <c r="AO118" i="1"/>
  <c r="AF130" i="1"/>
  <c r="AF117" i="1"/>
  <c r="AO124" i="1"/>
  <c r="AF120" i="1"/>
  <c r="E6" i="2"/>
  <c r="AF118" i="1"/>
  <c r="AF119" i="1"/>
  <c r="AF125" i="1"/>
  <c r="AO143" i="1"/>
  <c r="AF131" i="1"/>
  <c r="AO146" i="1"/>
  <c r="AF155" i="1"/>
  <c r="AO141" i="1"/>
  <c r="AF136" i="1"/>
  <c r="AF139" i="1"/>
  <c r="AF144" i="1"/>
  <c r="AO145" i="1"/>
  <c r="AO140" i="1"/>
  <c r="AF132" i="1"/>
  <c r="AE123" i="1"/>
  <c r="AO153" i="1"/>
  <c r="AF150" i="1"/>
  <c r="AF134" i="1"/>
  <c r="AO151" i="1"/>
  <c r="AF154" i="1"/>
  <c r="AF143" i="1"/>
  <c r="AF151" i="1"/>
  <c r="AO136" i="1"/>
  <c r="AO133" i="1"/>
  <c r="AO131" i="1"/>
  <c r="AO148" i="1"/>
  <c r="AO138" i="1"/>
  <c r="AO132" i="1"/>
  <c r="AO152" i="1"/>
  <c r="AO127" i="1"/>
  <c r="AO139" i="1"/>
  <c r="AO125" i="1"/>
  <c r="AF129" i="1"/>
  <c r="AO134" i="1"/>
  <c r="AF147" i="1"/>
  <c r="AF127" i="1"/>
  <c r="AO126" i="1"/>
  <c r="AO123" i="1"/>
  <c r="AF141" i="1"/>
  <c r="AF145" i="1"/>
  <c r="AE115" i="1"/>
  <c r="AF115" i="1" s="1"/>
  <c r="AO144" i="1"/>
  <c r="AO150" i="1"/>
  <c r="AF126" i="1"/>
  <c r="AF148" i="1"/>
  <c r="AO129" i="1"/>
  <c r="AF152" i="1"/>
  <c r="AO147" i="1"/>
  <c r="AF122" i="1"/>
  <c r="AF133" i="1"/>
  <c r="AF138" i="1"/>
  <c r="AQ138" i="1" s="1"/>
  <c r="AF140" i="1"/>
  <c r="AK117" i="1"/>
  <c r="AO155" i="1"/>
  <c r="AF124" i="1"/>
  <c r="AF153" i="1"/>
  <c r="AO122" i="1"/>
  <c r="AF146" i="1"/>
  <c r="AO137" i="1"/>
  <c r="AO154" i="1"/>
  <c r="AO130" i="1"/>
  <c r="AF137" i="1"/>
  <c r="AL19" i="1"/>
  <c r="AM19" i="1" s="1"/>
  <c r="AN73" i="1" l="1"/>
  <c r="B73" i="1" s="1"/>
  <c r="AG91" i="1"/>
  <c r="AG69" i="1"/>
  <c r="AN69" i="1" s="1"/>
  <c r="B69" i="1" s="1"/>
  <c r="AG101" i="1"/>
  <c r="AN101" i="1" s="1"/>
  <c r="B101" i="1" s="1"/>
  <c r="AO73" i="1"/>
  <c r="AG61" i="1"/>
  <c r="AN61" i="1" s="1"/>
  <c r="B61" i="1" s="1"/>
  <c r="AO21" i="1"/>
  <c r="AG89" i="1"/>
  <c r="AN89" i="1" s="1"/>
  <c r="B89" i="1" s="1"/>
  <c r="AG49" i="1"/>
  <c r="AN49" i="1" s="1"/>
  <c r="B49" i="1" s="1"/>
  <c r="AN21" i="1"/>
  <c r="B21" i="1" s="1"/>
  <c r="AG97" i="1"/>
  <c r="AN97" i="1" s="1"/>
  <c r="B97" i="1" s="1"/>
  <c r="AG113" i="1"/>
  <c r="AN113" i="1" s="1"/>
  <c r="B113" i="1" s="1"/>
  <c r="AG41" i="1"/>
  <c r="AN41" i="1" s="1"/>
  <c r="B41" i="1" s="1"/>
  <c r="AG55" i="1"/>
  <c r="AN55" i="1" s="1"/>
  <c r="B55" i="1" s="1"/>
  <c r="AG75" i="1"/>
  <c r="AN75" i="1" s="1"/>
  <c r="B75" i="1" s="1"/>
  <c r="AO45" i="1"/>
  <c r="AG57" i="1"/>
  <c r="AN57" i="1" s="1"/>
  <c r="B57" i="1" s="1"/>
  <c r="AO67" i="1"/>
  <c r="AG53" i="1"/>
  <c r="AN53" i="1" s="1"/>
  <c r="B53" i="1" s="1"/>
  <c r="AO105" i="1"/>
  <c r="AG71" i="1"/>
  <c r="AN71" i="1" s="1"/>
  <c r="B71" i="1" s="1"/>
  <c r="AG95" i="1"/>
  <c r="AN95" i="1" s="1"/>
  <c r="B95" i="1" s="1"/>
  <c r="AN105" i="1"/>
  <c r="B105" i="1" s="1"/>
  <c r="AN93" i="1"/>
  <c r="B93" i="1" s="1"/>
  <c r="AN23" i="1"/>
  <c r="B23" i="1" s="1"/>
  <c r="AO23" i="1"/>
  <c r="AO93" i="1"/>
  <c r="AO19" i="1"/>
  <c r="AG39" i="1"/>
  <c r="AN39" i="1" s="1"/>
  <c r="B39" i="1" s="1"/>
  <c r="AN19" i="1"/>
  <c r="B19" i="1" s="1"/>
  <c r="AG33" i="1"/>
  <c r="AN33" i="1" s="1"/>
  <c r="B33" i="1" s="1"/>
  <c r="AG87" i="1"/>
  <c r="AN87" i="1" s="1"/>
  <c r="B87" i="1" s="1"/>
  <c r="AG35" i="1"/>
  <c r="AN35" i="1" s="1"/>
  <c r="B35" i="1" s="1"/>
  <c r="AN51" i="1"/>
  <c r="B51" i="1" s="1"/>
  <c r="AN43" i="1"/>
  <c r="B43" i="1" s="1"/>
  <c r="AO27" i="1"/>
  <c r="AG103" i="1"/>
  <c r="AN103" i="1" s="1"/>
  <c r="B103" i="1" s="1"/>
  <c r="AO43" i="1"/>
  <c r="AO25" i="1"/>
  <c r="AN67" i="1"/>
  <c r="B67" i="1" s="1"/>
  <c r="AO107" i="1"/>
  <c r="AO83" i="1"/>
  <c r="Y28" i="2"/>
  <c r="AN107" i="1"/>
  <c r="B107" i="1" s="1"/>
  <c r="AN37" i="1"/>
  <c r="B37" i="1" s="1"/>
  <c r="AN45" i="1"/>
  <c r="B45" i="1" s="1"/>
  <c r="AG85" i="1"/>
  <c r="AN85" i="1" s="1"/>
  <c r="B85" i="1" s="1"/>
  <c r="AN27" i="1"/>
  <c r="B27" i="1" s="1"/>
  <c r="AO37" i="1"/>
  <c r="AN83" i="1"/>
  <c r="B83" i="1" s="1"/>
  <c r="AO29" i="1"/>
  <c r="AP11" i="2"/>
  <c r="Y23" i="2"/>
  <c r="N16" i="2"/>
  <c r="L18" i="2"/>
  <c r="AQ145" i="1"/>
  <c r="AQ146" i="1"/>
  <c r="AQ126" i="1"/>
  <c r="AQ143" i="1"/>
  <c r="AQ120" i="1"/>
  <c r="AQ147" i="1"/>
  <c r="AQ125" i="1"/>
  <c r="AQ132" i="1"/>
  <c r="AQ119" i="1"/>
  <c r="AQ137" i="1"/>
  <c r="AQ136" i="1"/>
  <c r="AQ130" i="1"/>
  <c r="AQ124" i="1"/>
  <c r="AQ144" i="1"/>
  <c r="AQ131" i="1"/>
  <c r="AQ133" i="1"/>
  <c r="AQ129" i="1"/>
  <c r="AF123" i="1"/>
  <c r="AQ123" i="1" s="1"/>
  <c r="AQ122" i="1"/>
  <c r="AN79" i="1"/>
  <c r="B79" i="1" s="1"/>
  <c r="AN111" i="1"/>
  <c r="B111" i="1" s="1"/>
  <c r="AO79" i="1"/>
  <c r="AL25" i="1"/>
  <c r="AM25" i="1" s="1"/>
  <c r="AN25" i="1" s="1"/>
  <c r="B25" i="1" s="1"/>
  <c r="AN29" i="1"/>
  <c r="B29" i="1" s="1"/>
  <c r="AN109" i="1"/>
  <c r="B109" i="1" s="1"/>
  <c r="AG77" i="1"/>
  <c r="AN77" i="1" s="1"/>
  <c r="B77" i="1" s="1"/>
  <c r="AG59" i="1"/>
  <c r="AN59" i="1" s="1"/>
  <c r="B59" i="1" s="1"/>
  <c r="AG81" i="1"/>
  <c r="AN81" i="1" s="1"/>
  <c r="B81" i="1" s="1"/>
  <c r="AG47" i="1"/>
  <c r="AN47" i="1" s="1"/>
  <c r="B47" i="1" s="1"/>
  <c r="AP38" i="2"/>
  <c r="AQ38" i="2" s="1"/>
  <c r="AR38" i="2" s="1"/>
  <c r="AU38" i="2" s="1"/>
  <c r="AO111" i="1"/>
  <c r="AG99" i="1"/>
  <c r="AN99" i="1" s="1"/>
  <c r="B99" i="1" s="1"/>
  <c r="AO51" i="1"/>
  <c r="AO109" i="1"/>
  <c r="AO63" i="1"/>
  <c r="AG63" i="1"/>
  <c r="AN63" i="1" s="1"/>
  <c r="B63" i="1" s="1"/>
  <c r="AN91" i="1"/>
  <c r="B91" i="1" s="1"/>
  <c r="AQ118" i="1"/>
  <c r="AO117" i="1"/>
  <c r="AQ117" i="1" s="1"/>
  <c r="N11" i="1"/>
  <c r="AG65" i="1"/>
  <c r="AN65" i="1" s="1"/>
  <c r="B65" i="1" s="1"/>
  <c r="AF17" i="1"/>
  <c r="AG17" i="1" s="1"/>
  <c r="AN17" i="1" s="1"/>
  <c r="B17" i="1" s="1"/>
  <c r="AG31" i="1"/>
  <c r="AN31" i="1" s="1"/>
  <c r="B31" i="1" s="1"/>
  <c r="AO31" i="1"/>
  <c r="AQ116" i="1"/>
  <c r="AQ115" i="1"/>
  <c r="Y18" i="2"/>
  <c r="Y13" i="2"/>
  <c r="AP33" i="2"/>
  <c r="AQ33" i="2" s="1"/>
  <c r="AR33" i="2" s="1"/>
  <c r="AU33" i="2" s="1"/>
  <c r="AP31" i="2"/>
  <c r="AQ31" i="2" s="1"/>
  <c r="AR31" i="2" s="1"/>
  <c r="AU31" i="2" s="1"/>
  <c r="AP42" i="2"/>
  <c r="AQ42" i="2" s="1"/>
  <c r="AR42" i="2" s="1"/>
  <c r="AU42" i="2" s="1"/>
  <c r="AP19" i="2"/>
  <c r="AQ19" i="2" s="1"/>
  <c r="AR19" i="2" s="1"/>
  <c r="AU19" i="2" s="1"/>
  <c r="AP18" i="2"/>
  <c r="AQ18" i="2" s="1"/>
  <c r="AR18" i="2" s="1"/>
  <c r="AU18" i="2" s="1"/>
  <c r="AP41" i="2"/>
  <c r="AQ41" i="2" s="1"/>
  <c r="AR41" i="2" s="1"/>
  <c r="AU41" i="2" s="1"/>
  <c r="AP27" i="2"/>
  <c r="AQ27" i="2" s="1"/>
  <c r="AR27" i="2" s="1"/>
  <c r="AU27" i="2" s="1"/>
  <c r="AP23" i="2"/>
  <c r="AP13" i="2"/>
  <c r="AQ13" i="2" s="1"/>
  <c r="AR13" i="2" s="1"/>
  <c r="AU13" i="2" s="1"/>
  <c r="AP17" i="2"/>
  <c r="AQ17" i="2" s="1"/>
  <c r="AR17" i="2" s="1"/>
  <c r="AU17" i="2" s="1"/>
  <c r="AP36" i="2"/>
  <c r="AQ36" i="2" s="1"/>
  <c r="AR36" i="2" s="1"/>
  <c r="AU36" i="2" s="1"/>
  <c r="AR10" i="2"/>
  <c r="AU10" i="2" s="1"/>
  <c r="AP35" i="2"/>
  <c r="AQ35" i="2" s="1"/>
  <c r="AR35" i="2" s="1"/>
  <c r="AU35" i="2" s="1"/>
  <c r="AP34" i="2"/>
  <c r="AQ34" i="2" s="1"/>
  <c r="AR34" i="2" s="1"/>
  <c r="AU34" i="2" s="1"/>
  <c r="AP25" i="2"/>
  <c r="AQ25" i="2" s="1"/>
  <c r="AR25" i="2" s="1"/>
  <c r="AU25" i="2" s="1"/>
  <c r="AP39" i="2"/>
  <c r="AQ39" i="2" s="1"/>
  <c r="AR39" i="2" s="1"/>
  <c r="AU39" i="2" s="1"/>
  <c r="AP29" i="2"/>
  <c r="AQ29" i="2" s="1"/>
  <c r="AR29" i="2" s="1"/>
  <c r="AU29" i="2" s="1"/>
  <c r="AP43" i="2"/>
  <c r="AQ43" i="2" s="1"/>
  <c r="AR43" i="2" s="1"/>
  <c r="AU43" i="2" s="1"/>
  <c r="AP16" i="2"/>
  <c r="AQ16" i="2" s="1"/>
  <c r="AR16" i="2" s="1"/>
  <c r="AU16" i="2" s="1"/>
  <c r="AP40" i="2"/>
  <c r="AQ40" i="2" s="1"/>
  <c r="AR40" i="2" s="1"/>
  <c r="AU40" i="2" s="1"/>
  <c r="AP26" i="2"/>
  <c r="AQ26" i="2" s="1"/>
  <c r="AR26" i="2" s="1"/>
  <c r="AU26" i="2" s="1"/>
  <c r="AP12" i="2"/>
  <c r="AQ12" i="2" s="1"/>
  <c r="AR12" i="2" s="1"/>
  <c r="AU12" i="2" s="1"/>
  <c r="AQ22" i="2"/>
  <c r="AR22" i="2" s="1"/>
  <c r="AU22" i="2" s="1"/>
  <c r="AP28" i="2"/>
  <c r="AQ28" i="2" s="1"/>
  <c r="AR28" i="2" s="1"/>
  <c r="AU28" i="2" s="1"/>
  <c r="AP14" i="2"/>
  <c r="AQ14" i="2" s="1"/>
  <c r="AR14" i="2" s="1"/>
  <c r="AU14" i="2" s="1"/>
  <c r="AP32" i="2"/>
  <c r="AQ32" i="2" s="1"/>
  <c r="AR32" i="2" s="1"/>
  <c r="AU32" i="2" s="1"/>
  <c r="AP44" i="2"/>
  <c r="AQ44" i="2" s="1"/>
  <c r="AR44" i="2" s="1"/>
  <c r="AU44" i="2" s="1"/>
  <c r="AP30" i="2"/>
  <c r="AQ30" i="2" s="1"/>
  <c r="AR30" i="2" s="1"/>
  <c r="AU30" i="2" s="1"/>
  <c r="AP15" i="2"/>
  <c r="AQ15" i="2" s="1"/>
  <c r="AR15" i="2" s="1"/>
  <c r="AU15" i="2" s="1"/>
  <c r="AP22" i="2"/>
  <c r="AP37" i="2"/>
  <c r="AQ37" i="2" s="1"/>
  <c r="AR37" i="2" s="1"/>
  <c r="AU37" i="2" s="1"/>
  <c r="AP45" i="2"/>
  <c r="AQ45" i="2" s="1"/>
  <c r="AR45" i="2" s="1"/>
  <c r="AU45" i="2" s="1"/>
  <c r="AP24" i="2"/>
  <c r="AQ24" i="2" s="1"/>
  <c r="AR24" i="2" s="1"/>
  <c r="AU24" i="2" s="1"/>
  <c r="AP21" i="2"/>
  <c r="AQ21" i="2" s="1"/>
  <c r="AR21" i="2" s="1"/>
  <c r="AU21" i="2" s="1"/>
  <c r="AQ23" i="2"/>
  <c r="AR23" i="2" s="1"/>
  <c r="AU23" i="2" s="1"/>
  <c r="AP20" i="2"/>
  <c r="AQ20" i="2" s="1"/>
  <c r="AR20" i="2" s="1"/>
  <c r="AU20" i="2" s="1"/>
  <c r="AO17" i="1" l="1"/>
  <c r="AQ11" i="2"/>
  <c r="AR11" i="2" s="1"/>
  <c r="AU11" i="2" s="1"/>
  <c r="T16" i="2"/>
  <c r="T36" i="2"/>
  <c r="U36" i="2" s="1"/>
  <c r="T26" i="2"/>
  <c r="U26" i="2" s="1"/>
  <c r="T31" i="2"/>
  <c r="U31" i="2" s="1"/>
  <c r="T21" i="2"/>
  <c r="U21" i="2" s="1"/>
  <c r="U16" i="2" l="1"/>
  <c r="S11" i="2"/>
  <c r="X13" i="2" s="1"/>
  <c r="X33" i="2" l="1"/>
  <c r="X18" i="2"/>
  <c r="X23" i="2"/>
  <c r="X38" i="2"/>
  <c r="X28" i="2"/>
  <c r="Z28" i="2" l="1"/>
  <c r="AA28" i="2" s="1"/>
  <c r="Z38" i="2"/>
  <c r="AA38" i="2" s="1"/>
  <c r="V36" i="2" s="1"/>
  <c r="Z33" i="2"/>
  <c r="AA33" i="2" s="1"/>
  <c r="Z23" i="2"/>
  <c r="AA23" i="2" s="1"/>
  <c r="Z18" i="2"/>
  <c r="AA18" i="2" s="1"/>
  <c r="Z13" i="2"/>
  <c r="AA13" i="2" s="1"/>
  <c r="V26" i="2" l="1"/>
  <c r="AF25" i="2"/>
  <c r="AG25" i="2" s="1"/>
  <c r="V31" i="2"/>
  <c r="AF30" i="2"/>
  <c r="AG30" i="2" s="1"/>
  <c r="V21" i="2"/>
  <c r="AF20" i="2"/>
  <c r="AG20" i="2" s="1"/>
  <c r="B13" i="2"/>
  <c r="AF10" i="2" s="1"/>
  <c r="B18" i="2"/>
  <c r="V16" i="2" l="1"/>
  <c r="AF15" i="2"/>
  <c r="AG15" i="2" s="1"/>
  <c r="AH15" i="2" s="1"/>
  <c r="AG10" i="2"/>
  <c r="AH10" i="2" s="1"/>
  <c r="AH20" i="2" l="1"/>
  <c r="AH35" i="2"/>
  <c r="AH30" i="2"/>
  <c r="AH25" i="2"/>
</calcChain>
</file>

<file path=xl/sharedStrings.xml><?xml version="1.0" encoding="utf-8"?>
<sst xmlns="http://schemas.openxmlformats.org/spreadsheetml/2006/main" count="339" uniqueCount="203">
  <si>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</si>
  <si>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</si>
  <si>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</si>
  <si>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</si>
  <si>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</si>
  <si>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</si>
  <si>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</si>
  <si>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　　　　　　          　 性別・ｸﾗｽ
　種目</t>
    <rPh sb="18" eb="19">
      <t>セイ</t>
    </rPh>
    <rPh sb="19" eb="20">
      <t>ベツ</t>
    </rPh>
    <rPh sb="26" eb="28">
      <t>シュモク</t>
    </rPh>
    <phoneticPr fontId="2"/>
  </si>
  <si>
    <t>記入例</t>
    <rPh sb="0" eb="2">
      <t>キニュウ</t>
    </rPh>
    <rPh sb="2" eb="3">
      <t>レイ</t>
    </rPh>
    <phoneticPr fontId="2"/>
  </si>
  <si>
    <t>参加料／種目</t>
    <rPh sb="0" eb="2">
      <t>サンカ</t>
    </rPh>
    <rPh sb="4" eb="6">
      <t>シュモク</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</si>
  <si>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</si>
  <si>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</si>
  <si>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</si>
  <si>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男子</t>
    <rPh sb="0" eb="2">
      <t>ダンシ</t>
    </rPh>
    <phoneticPr fontId="2"/>
  </si>
  <si>
    <t>女子</t>
    <rPh sb="0" eb="2">
      <t>ジョシ</t>
    </rPh>
    <phoneticPr fontId="2"/>
  </si>
  <si>
    <t>一般</t>
    <rPh sb="0" eb="2">
      <t>イッパン</t>
    </rPh>
    <phoneticPr fontId="1"/>
  </si>
  <si>
    <t>大学</t>
    <rPh sb="0" eb="2">
      <t>ダイガク</t>
    </rPh>
    <phoneticPr fontId="1"/>
  </si>
  <si>
    <t>高校</t>
    <rPh sb="0" eb="2">
      <t>コウコウ</t>
    </rPh>
    <phoneticPr fontId="1"/>
  </si>
  <si>
    <t>参加料</t>
    <rPh sb="0" eb="2">
      <t>サンカ</t>
    </rPh>
    <rPh sb="2" eb="3">
      <t>リョウ</t>
    </rPh>
    <phoneticPr fontId="1"/>
  </si>
  <si>
    <t>参考記録</t>
    <rPh sb="0" eb="2">
      <t>サンコウ</t>
    </rPh>
    <rPh sb="2" eb="4">
      <t>キロク</t>
    </rPh>
    <phoneticPr fontId="1"/>
  </si>
  <si>
    <t>性/クラス</t>
    <rPh sb="0" eb="1">
      <t>セイ</t>
    </rPh>
    <phoneticPr fontId="1"/>
  </si>
  <si>
    <t>種　　目</t>
    <rPh sb="0" eb="1">
      <t>シュ</t>
    </rPh>
    <rPh sb="3" eb="4">
      <t>メ</t>
    </rPh>
    <phoneticPr fontId="1"/>
  </si>
  <si>
    <t>×</t>
    <phoneticPr fontId="1"/>
  </si>
  <si>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</si>
  <si>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</si>
  <si>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</si>
  <si>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</si>
  <si>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</si>
  <si>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</si>
  <si>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参加料合計</t>
    <rPh sb="0" eb="2">
      <t>サンカ</t>
    </rPh>
    <rPh sb="2" eb="3">
      <t>リョウ</t>
    </rPh>
    <rPh sb="3" eb="5">
      <t>ゴウケイ</t>
    </rPh>
    <phoneticPr fontId="2"/>
  </si>
  <si>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</si>
  <si>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</si>
  <si>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</si>
  <si>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</si>
  <si>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D</t>
    <phoneticPr fontId="1"/>
  </si>
  <si>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</si>
  <si>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リレー</t>
    <phoneticPr fontId="1"/>
  </si>
  <si>
    <t>個人</t>
    <rPh sb="0" eb="2">
      <t>コジン</t>
    </rPh>
    <phoneticPr fontId="1"/>
  </si>
  <si>
    <t>混合</t>
    <rPh sb="0" eb="2">
      <t>コンゴウ</t>
    </rPh>
    <phoneticPr fontId="1"/>
  </si>
  <si>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</si>
  <si>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</si>
  <si>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</si>
  <si>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</si>
  <si>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</si>
  <si>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</si>
  <si>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1"/>
  </si>
  <si>
    <t>エントリー情報入力画面を開いて、</t>
    <rPh sb="5" eb="7">
      <t>ジョウホウ</t>
    </rPh>
    <rPh sb="7" eb="9">
      <t>ニュウリョク</t>
    </rPh>
    <rPh sb="9" eb="11">
      <t>ガメン</t>
    </rPh>
    <rPh sb="12" eb="13">
      <t>ヒラ</t>
    </rPh>
    <phoneticPr fontId="1"/>
  </si>
  <si>
    <t>①大会を選択　</t>
    <rPh sb="1" eb="3">
      <t>タイカイ</t>
    </rPh>
    <rPh sb="4" eb="6">
      <t>センタク</t>
    </rPh>
    <phoneticPr fontId="1"/>
  </si>
  <si>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</si>
  <si>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</si>
  <si>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</si>
  <si>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</si>
  <si>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</si>
  <si>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</si>
  <si>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</si>
  <si>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</si>
  <si>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</si>
  <si>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⑤コメント</t>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</si>
  <si>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</si>
  <si>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⑥エントリーファイル添付</t>
    <rPh sb="10" eb="12">
      <t>テンプ</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</si>
  <si>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</si>
  <si>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⑦確認画面へ</t>
    <rPh sb="1" eb="3">
      <t>カクニン</t>
    </rPh>
    <rPh sb="3" eb="5">
      <t>ガメン</t>
    </rPh>
    <phoneticPr fontId="1"/>
  </si>
  <si>
    <t>⑧送信</t>
    <rPh sb="1" eb="3">
      <t>ソウシン</t>
    </rPh>
    <phoneticPr fontId="1"/>
  </si>
  <si>
    <t/>
  </si>
  <si>
    <t>参加（のべ）人数</t>
    <rPh sb="0" eb="2">
      <t>サンカ</t>
    </rPh>
    <rPh sb="6" eb="8">
      <t>ニンズウ</t>
    </rPh>
    <phoneticPr fontId="2"/>
  </si>
  <si>
    <t>M</t>
    <phoneticPr fontId="1"/>
  </si>
  <si>
    <t>800m</t>
  </si>
  <si>
    <t>中学女子</t>
    <rPh sb="0" eb="2">
      <t>チュウガク</t>
    </rPh>
    <rPh sb="2" eb="4">
      <t>ジョシ</t>
    </rPh>
    <phoneticPr fontId="1"/>
  </si>
  <si>
    <t>中学男子</t>
    <rPh sb="0" eb="2">
      <t>チュウガク</t>
    </rPh>
    <rPh sb="2" eb="4">
      <t>ダンシ</t>
    </rPh>
    <phoneticPr fontId="2"/>
  </si>
  <si>
    <t>(A)</t>
    <phoneticPr fontId="1"/>
  </si>
  <si>
    <t>(B)</t>
    <phoneticPr fontId="1"/>
  </si>
  <si>
    <t>(D)</t>
    <phoneticPr fontId="1"/>
  </si>
  <si>
    <t>(E)</t>
    <phoneticPr fontId="1"/>
  </si>
  <si>
    <t>(F)</t>
    <phoneticPr fontId="1"/>
  </si>
  <si>
    <t>チーム枝記号</t>
    <rPh sb="3" eb="4">
      <t>エダ</t>
    </rPh>
    <rPh sb="4" eb="6">
      <t>キゴウ</t>
    </rPh>
    <phoneticPr fontId="1"/>
  </si>
  <si>
    <t>中学</t>
    <rPh sb="0" eb="2">
      <t>チュウガク</t>
    </rPh>
    <phoneticPr fontId="1"/>
  </si>
  <si>
    <t>50</t>
    <phoneticPr fontId="1"/>
  </si>
  <si>
    <t>(C)</t>
    <phoneticPr fontId="1"/>
  </si>
  <si>
    <t>エラーはプログラムから漏れる可能性があります。</t>
    <phoneticPr fontId="1"/>
  </si>
  <si>
    <t>エラーファイルは再エントリーをしていただきます。</t>
    <rPh sb="8" eb="9">
      <t>サイ</t>
    </rPh>
    <phoneticPr fontId="1"/>
  </si>
  <si>
    <t>　中学は”中”、高校は”高”を必ずつけてください。</t>
    <rPh sb="1" eb="3">
      <t>チュウガク</t>
    </rPh>
    <rPh sb="5" eb="6">
      <t>チュウ</t>
    </rPh>
    <rPh sb="8" eb="10">
      <t>コウコウ</t>
    </rPh>
    <rPh sb="12" eb="13">
      <t>コウ</t>
    </rPh>
    <rPh sb="15" eb="16">
      <t>カナラ</t>
    </rPh>
    <phoneticPr fontId="1"/>
  </si>
  <si>
    <t>（３）エントリーセンターの利用方法</t>
    <rPh sb="13" eb="15">
      <t>リヨウ</t>
    </rPh>
    <rPh sb="15" eb="17">
      <t>ホウホウ</t>
    </rPh>
    <phoneticPr fontId="1"/>
  </si>
  <si>
    <t>　　間違えて他の大会を選択し送信するとエントリーファイルが届きません。</t>
    <rPh sb="2" eb="4">
      <t>マチガ</t>
    </rPh>
    <rPh sb="6" eb="7">
      <t>タ</t>
    </rPh>
    <rPh sb="8" eb="10">
      <t>タイカイ</t>
    </rPh>
    <rPh sb="11" eb="13">
      <t>センタク</t>
    </rPh>
    <rPh sb="14" eb="16">
      <t>ソウシン</t>
    </rPh>
    <rPh sb="29" eb="30">
      <t>トド</t>
    </rPh>
    <phoneticPr fontId="1"/>
  </si>
  <si>
    <t>⑨受付完了の自動返信メールを受信し、内容を確認してください。</t>
    <rPh sb="18" eb="20">
      <t>ナイヨウ</t>
    </rPh>
    <rPh sb="21" eb="23">
      <t>カクニン</t>
    </rPh>
    <phoneticPr fontId="1"/>
  </si>
  <si>
    <t>4×100mR</t>
  </si>
  <si>
    <t>4×100mR</t>
    <phoneticPr fontId="1"/>
  </si>
  <si>
    <t>3000m</t>
  </si>
  <si>
    <t>1500m</t>
  </si>
  <si>
    <t>3000m</t>
    <phoneticPr fontId="1"/>
  </si>
  <si>
    <t>高校男子</t>
    <rPh sb="0" eb="2">
      <t>コウコウ</t>
    </rPh>
    <rPh sb="2" eb="4">
      <t>ダンシ</t>
    </rPh>
    <phoneticPr fontId="1"/>
  </si>
  <si>
    <t>高校女子</t>
    <rPh sb="0" eb="2">
      <t>コウコウ</t>
    </rPh>
    <rPh sb="2" eb="4">
      <t>ジョシ</t>
    </rPh>
    <phoneticPr fontId="1"/>
  </si>
  <si>
    <t>緊急連絡先
電話番号</t>
    <rPh sb="0" eb="2">
      <t>キンキュウ</t>
    </rPh>
    <rPh sb="2" eb="5">
      <t>レンラクサキ</t>
    </rPh>
    <rPh sb="6" eb="8">
      <t>デンワ</t>
    </rPh>
    <rPh sb="8" eb="10">
      <t>バンゴウ</t>
    </rPh>
    <phoneticPr fontId="2"/>
  </si>
  <si>
    <t>　トラック種目は1/100秒までとし、手動で12秒6の場合でも、1260と入力してください。</t>
    <rPh sb="19" eb="21">
      <t>シュドウ</t>
    </rPh>
    <rPh sb="24" eb="25">
      <t>ビョウ</t>
    </rPh>
    <rPh sb="27" eb="29">
      <t>バアイ</t>
    </rPh>
    <rPh sb="37" eb="39">
      <t>ニュウリョク</t>
    </rPh>
    <phoneticPr fontId="1"/>
  </si>
  <si>
    <t>1500m</t>
    <phoneticPr fontId="1"/>
  </si>
  <si>
    <t>　　　　　　   性別・ｸﾗｽ
　種目</t>
    <rPh sb="9" eb="10">
      <t>セイ</t>
    </rPh>
    <rPh sb="10" eb="11">
      <t>ベツ</t>
    </rPh>
    <rPh sb="17" eb="19">
      <t>シュモク</t>
    </rPh>
    <phoneticPr fontId="2"/>
  </si>
  <si>
    <t>　（同サイトの「エントリー状況確認」のページでも確認が出来ます）</t>
    <phoneticPr fontId="1"/>
  </si>
  <si>
    <t>必ず下記の手順に沿ってエントリーファイルの入力を行ってください。</t>
    <rPh sb="0" eb="1">
      <t>カナラ</t>
    </rPh>
    <rPh sb="2" eb="4">
      <t>カキ</t>
    </rPh>
    <rPh sb="5" eb="7">
      <t>テジュン</t>
    </rPh>
    <rPh sb="8" eb="9">
      <t>ソ</t>
    </rPh>
    <rPh sb="21" eb="23">
      <t>ニュウリョク</t>
    </rPh>
    <rPh sb="24" eb="25">
      <t>オコナ</t>
    </rPh>
    <phoneticPr fontId="1"/>
  </si>
  <si>
    <t>①黄色のセルは入力（選択）必須事項です。必ず入力してください。</t>
    <rPh sb="1" eb="3">
      <t>キイロ</t>
    </rPh>
    <rPh sb="2" eb="3">
      <t>イロ</t>
    </rPh>
    <rPh sb="7" eb="9">
      <t>ニュウリョク</t>
    </rPh>
    <rPh sb="10" eb="12">
      <t>センタク</t>
    </rPh>
    <rPh sb="13" eb="15">
      <t>ヒッス</t>
    </rPh>
    <rPh sb="15" eb="17">
      <t>ジコウ</t>
    </rPh>
    <rPh sb="20" eb="21">
      <t>カナラ</t>
    </rPh>
    <rPh sb="22" eb="24">
      <t>ニュウリョク</t>
    </rPh>
    <phoneticPr fontId="1"/>
  </si>
  <si>
    <t>②入力開始後、赤くなるセルは入力が済んでいません。</t>
    <rPh sb="1" eb="3">
      <t>ニュウリョク</t>
    </rPh>
    <rPh sb="3" eb="6">
      <t>カイシゴ</t>
    </rPh>
    <rPh sb="7" eb="8">
      <t>アカ</t>
    </rPh>
    <rPh sb="14" eb="16">
      <t>ニュウリョク</t>
    </rPh>
    <rPh sb="17" eb="18">
      <t>ス</t>
    </rPh>
    <phoneticPr fontId="1"/>
  </si>
  <si>
    <t>③入力した内容がプログラム、記録等にそのまま反映されます。</t>
    <rPh sb="1" eb="3">
      <t>ニュウリョク</t>
    </rPh>
    <rPh sb="5" eb="7">
      <t>ナイヨウ</t>
    </rPh>
    <rPh sb="14" eb="16">
      <t>キロク</t>
    </rPh>
    <rPh sb="16" eb="17">
      <t>トウ</t>
    </rPh>
    <rPh sb="22" eb="24">
      <t>ハンエイ</t>
    </rPh>
    <phoneticPr fontId="1"/>
  </si>
  <si>
    <t>④シート・セルの削除・挿入などはしないでください。</t>
    <rPh sb="8" eb="10">
      <t>サクジョ</t>
    </rPh>
    <rPh sb="11" eb="13">
      <t>ソウニュウ</t>
    </rPh>
    <phoneticPr fontId="1"/>
  </si>
  <si>
    <t>（１）エントリーファイル名の変更</t>
    <rPh sb="12" eb="13">
      <t>メイ</t>
    </rPh>
    <rPh sb="14" eb="16">
      <t>ヘンコウ</t>
    </rPh>
    <phoneticPr fontId="1"/>
  </si>
  <si>
    <t>（２）個人種目申込一覧表</t>
    <rPh sb="3" eb="5">
      <t>コジン</t>
    </rPh>
    <rPh sb="5" eb="7">
      <t>シュモク</t>
    </rPh>
    <rPh sb="7" eb="9">
      <t>モウシコミ</t>
    </rPh>
    <rPh sb="9" eb="11">
      <t>イチラン</t>
    </rPh>
    <rPh sb="11" eb="12">
      <t>ヒョウ</t>
    </rPh>
    <phoneticPr fontId="1"/>
  </si>
  <si>
    <t>③「申込責任者氏名・住所・緊急連絡先の電話番号」を入力して下さい。</t>
    <rPh sb="2" eb="4">
      <t>モウシコミ</t>
    </rPh>
    <rPh sb="4" eb="7">
      <t>セキニンシャ</t>
    </rPh>
    <rPh sb="7" eb="9">
      <t>シメイ</t>
    </rPh>
    <rPh sb="10" eb="12">
      <t>ジュウショ</t>
    </rPh>
    <rPh sb="13" eb="18">
      <t>キンキュウレンラクサキ</t>
    </rPh>
    <rPh sb="19" eb="21">
      <t>デンワ</t>
    </rPh>
    <rPh sb="21" eb="23">
      <t>バンゴウ</t>
    </rPh>
    <rPh sb="25" eb="27">
      <t>ニュウリョク</t>
    </rPh>
    <rPh sb="29" eb="30">
      <t>クダ</t>
    </rPh>
    <phoneticPr fontId="1"/>
  </si>
  <si>
    <t>　絶対に、他のデータからの貼付けはしないで下さい。</t>
    <rPh sb="1" eb="3">
      <t>ゼッタイ</t>
    </rPh>
    <rPh sb="5" eb="6">
      <t>タ</t>
    </rPh>
    <rPh sb="13" eb="14">
      <t>ハ</t>
    </rPh>
    <rPh sb="14" eb="15">
      <t>ツ</t>
    </rPh>
    <rPh sb="21" eb="22">
      <t>クダ</t>
    </rPh>
    <phoneticPr fontId="1"/>
  </si>
  <si>
    <t>⑥「氏名とﾌﾘｶﾞﾅ」を入力をして下さい。</t>
    <rPh sb="2" eb="4">
      <t>シメイ</t>
    </rPh>
    <rPh sb="12" eb="14">
      <t>ニュウリョク</t>
    </rPh>
    <rPh sb="17" eb="18">
      <t>クダ</t>
    </rPh>
    <phoneticPr fontId="1"/>
  </si>
  <si>
    <t>　絶対に、他のデータからの貼付けはしないで下さい。種目間違いが多発しています。</t>
    <rPh sb="1" eb="3">
      <t>ゼッタイ</t>
    </rPh>
    <rPh sb="5" eb="6">
      <t>タ</t>
    </rPh>
    <rPh sb="13" eb="14">
      <t>ハ</t>
    </rPh>
    <rPh sb="14" eb="15">
      <t>ツ</t>
    </rPh>
    <rPh sb="21" eb="22">
      <t>クダ</t>
    </rPh>
    <rPh sb="25" eb="27">
      <t>シュモク</t>
    </rPh>
    <rPh sb="27" eb="29">
      <t>マチガ</t>
    </rPh>
    <rPh sb="31" eb="33">
      <t>タハツ</t>
    </rPh>
    <phoneticPr fontId="1"/>
  </si>
  <si>
    <t>⑨「参考記録」に自己記録又は目標記録を入力して下さい。</t>
    <rPh sb="2" eb="4">
      <t>サンコウ</t>
    </rPh>
    <rPh sb="4" eb="6">
      <t>キロク</t>
    </rPh>
    <rPh sb="8" eb="10">
      <t>ジコ</t>
    </rPh>
    <rPh sb="10" eb="12">
      <t>キロク</t>
    </rPh>
    <rPh sb="12" eb="13">
      <t>マタ</t>
    </rPh>
    <rPh sb="14" eb="16">
      <t>モクヒョウ</t>
    </rPh>
    <rPh sb="16" eb="18">
      <t>キロク</t>
    </rPh>
    <rPh sb="19" eb="21">
      <t>ニュウリョク</t>
    </rPh>
    <rPh sb="23" eb="24">
      <t>クダ</t>
    </rPh>
    <phoneticPr fontId="1"/>
  </si>
  <si>
    <t>　数字のみとし単位（秒、ｍ、：、.、など）は入れないで下さい。</t>
    <rPh sb="1" eb="3">
      <t>スウジ</t>
    </rPh>
    <rPh sb="10" eb="11">
      <t>ビョウ</t>
    </rPh>
    <phoneticPr fontId="1"/>
  </si>
  <si>
    <t>⑩セルが”赤色”になっているところが無いか（未入力）確認してください。</t>
    <rPh sb="5" eb="7">
      <t>アカイロ</t>
    </rPh>
    <rPh sb="18" eb="19">
      <t>ナ</t>
    </rPh>
    <rPh sb="22" eb="25">
      <t>ミニュウリョク</t>
    </rPh>
    <rPh sb="26" eb="28">
      <t>カクニン</t>
    </rPh>
    <phoneticPr fontId="1"/>
  </si>
  <si>
    <r>
      <t>　他のデータからコピー・貼付けする場合は、</t>
    </r>
    <r>
      <rPr>
        <u/>
        <sz val="11"/>
        <color indexed="10"/>
        <rFont val="Meiryo UI"/>
        <family val="3"/>
        <charset val="128"/>
      </rPr>
      <t>「形式を選択し貼り付け」選択し、「値」</t>
    </r>
    <r>
      <rPr>
        <sz val="11"/>
        <color indexed="10"/>
        <rFont val="Meiryo UI"/>
        <family val="3"/>
        <charset val="128"/>
      </rPr>
      <t>の貼付けをして下さい。</t>
    </r>
    <rPh sb="1" eb="2">
      <t>タ</t>
    </rPh>
    <rPh sb="12" eb="13">
      <t>ハ</t>
    </rPh>
    <rPh sb="13" eb="14">
      <t>ツ</t>
    </rPh>
    <rPh sb="17" eb="19">
      <t>バアイ</t>
    </rPh>
    <rPh sb="22" eb="24">
      <t>ケイシキ</t>
    </rPh>
    <rPh sb="25" eb="27">
      <t>センタク</t>
    </rPh>
    <rPh sb="28" eb="29">
      <t>ハ</t>
    </rPh>
    <rPh sb="30" eb="31">
      <t>ツ</t>
    </rPh>
    <rPh sb="33" eb="35">
      <t>センタク</t>
    </rPh>
    <rPh sb="38" eb="39">
      <t>アタイ</t>
    </rPh>
    <rPh sb="41" eb="42">
      <t>ハ</t>
    </rPh>
    <rPh sb="42" eb="43">
      <t>ツ</t>
    </rPh>
    <rPh sb="47" eb="48">
      <t>クダ</t>
    </rPh>
    <phoneticPr fontId="1"/>
  </si>
  <si>
    <r>
      <t>　姓と名の間に</t>
    </r>
    <r>
      <rPr>
        <u/>
        <sz val="11"/>
        <color indexed="10"/>
        <rFont val="Meiryo UI"/>
        <family val="3"/>
        <charset val="128"/>
      </rPr>
      <t>空白１つ</t>
    </r>
    <r>
      <rPr>
        <sz val="11"/>
        <color indexed="10"/>
        <rFont val="Meiryo UI"/>
        <family val="3"/>
        <charset val="128"/>
      </rPr>
      <t>（全角／半角どちらでも可）として下さい。（2つ以上は入れないで下さい）</t>
    </r>
    <rPh sb="27" eb="28">
      <t>クダ</t>
    </rPh>
    <rPh sb="34" eb="36">
      <t>イジョウ</t>
    </rPh>
    <rPh sb="37" eb="38">
      <t>イ</t>
    </rPh>
    <rPh sb="42" eb="43">
      <t>クダ</t>
    </rPh>
    <phoneticPr fontId="1"/>
  </si>
  <si>
    <t>5000m</t>
    <phoneticPr fontId="1"/>
  </si>
  <si>
    <t>リレー種目参加料</t>
    <rPh sb="3" eb="5">
      <t>シュモク</t>
    </rPh>
    <rPh sb="5" eb="7">
      <t>サンカ</t>
    </rPh>
    <rPh sb="7" eb="8">
      <t>リョウ</t>
    </rPh>
    <phoneticPr fontId="2"/>
  </si>
  <si>
    <t>リレー申込票／長野陸上競技協会　</t>
    <rPh sb="7" eb="9">
      <t>ナガノ</t>
    </rPh>
    <rPh sb="9" eb="11">
      <t>リクジョウ</t>
    </rPh>
    <rPh sb="11" eb="13">
      <t>キョウギ</t>
    </rPh>
    <rPh sb="13" eb="15">
      <t>キョウカイ</t>
    </rPh>
    <phoneticPr fontId="2"/>
  </si>
  <si>
    <t>訂正・追加の場合は、訂正分・追加分だけでなく、改めて全データを入力したファイルを作成してください。</t>
    <rPh sb="0" eb="2">
      <t>テイセイ</t>
    </rPh>
    <rPh sb="3" eb="5">
      <t>ツイカ</t>
    </rPh>
    <rPh sb="6" eb="8">
      <t>バアイ</t>
    </rPh>
    <rPh sb="10" eb="12">
      <t>テイセイ</t>
    </rPh>
    <rPh sb="12" eb="13">
      <t>フン</t>
    </rPh>
    <rPh sb="14" eb="16">
      <t>ツイカ</t>
    </rPh>
    <rPh sb="16" eb="17">
      <t>フン</t>
    </rPh>
    <rPh sb="23" eb="24">
      <t>アラタ</t>
    </rPh>
    <rPh sb="26" eb="27">
      <t>ゼン</t>
    </rPh>
    <rPh sb="31" eb="33">
      <t>ニュウリョク</t>
    </rPh>
    <rPh sb="40" eb="42">
      <t>サクセイ</t>
    </rPh>
    <phoneticPr fontId="1"/>
  </si>
  <si>
    <r>
      <t xml:space="preserve"> 所属団体名略称ﾌﾘｶﾞﾅ
（</t>
    </r>
    <r>
      <rPr>
        <sz val="11"/>
        <color indexed="10"/>
        <rFont val="Meiryo UI"/>
        <family val="3"/>
        <charset val="128"/>
      </rPr>
      <t>半角ｶﾅ</t>
    </r>
    <r>
      <rPr>
        <sz val="11"/>
        <rFont val="Meiryo UI"/>
        <family val="3"/>
        <charset val="128"/>
      </rPr>
      <t>で</t>
    </r>
    <r>
      <rPr>
        <sz val="11"/>
        <color indexed="8"/>
        <rFont val="Meiryo UI"/>
        <family val="3"/>
        <charset val="128"/>
      </rPr>
      <t>入力して下さい）</t>
    </r>
    <rPh sb="1" eb="3">
      <t>ショゾク</t>
    </rPh>
    <rPh sb="3" eb="5">
      <t>ダンタイ</t>
    </rPh>
    <rPh sb="5" eb="6">
      <t>メイ</t>
    </rPh>
    <rPh sb="6" eb="8">
      <t>リャクショウ</t>
    </rPh>
    <rPh sb="15" eb="17">
      <t>ハンカク</t>
    </rPh>
    <rPh sb="20" eb="22">
      <t>ニュウリョク</t>
    </rPh>
    <rPh sb="24" eb="25">
      <t>クダ</t>
    </rPh>
    <phoneticPr fontId="1"/>
  </si>
  <si>
    <t>②「所属団体名・所属団体名略称・ 所属団体名略称ﾌﾘｶﾞﾅ」を入力して下さい。</t>
    <rPh sb="2" eb="4">
      <t>ショゾク</t>
    </rPh>
    <rPh sb="4" eb="6">
      <t>ダンタイ</t>
    </rPh>
    <rPh sb="6" eb="7">
      <t>メイ</t>
    </rPh>
    <phoneticPr fontId="1"/>
  </si>
  <si>
    <t>所属団体名
※日本陸連登録団体名･学校名</t>
    <rPh sb="0" eb="2">
      <t>ショゾク</t>
    </rPh>
    <rPh sb="7" eb="9">
      <t>ニホン</t>
    </rPh>
    <rPh sb="9" eb="11">
      <t>リクレン</t>
    </rPh>
    <phoneticPr fontId="1"/>
  </si>
  <si>
    <r>
      <t xml:space="preserve"> 所属団体名略称
</t>
    </r>
    <r>
      <rPr>
        <sz val="11"/>
        <color indexed="10"/>
        <rFont val="Meiryo UI"/>
        <family val="3"/>
        <charset val="128"/>
      </rPr>
      <t>"中””高””大”まで入力</t>
    </r>
    <rPh sb="1" eb="3">
      <t>ショゾク</t>
    </rPh>
    <rPh sb="3" eb="5">
      <t>ダンタイ</t>
    </rPh>
    <rPh sb="5" eb="6">
      <t>メイ</t>
    </rPh>
    <rPh sb="6" eb="8">
      <t>リャクショウ</t>
    </rPh>
    <rPh sb="10" eb="11">
      <t>チュウ</t>
    </rPh>
    <rPh sb="13" eb="14">
      <t>コウ</t>
    </rPh>
    <rPh sb="16" eb="17">
      <t>ダイ</t>
    </rPh>
    <rPh sb="20" eb="22">
      <t>ニュウリョク</t>
    </rPh>
    <phoneticPr fontId="1"/>
  </si>
  <si>
    <t>　アスリートビブスの重複がないか確認してください。</t>
    <rPh sb="10" eb="12">
      <t>ジュウフク</t>
    </rPh>
    <rPh sb="16" eb="18">
      <t>カクニン</t>
    </rPh>
    <phoneticPr fontId="1"/>
  </si>
  <si>
    <t>　（重複がある場合は右側に警告が出ます　アスリートビブスや氏名が違ってないか確認下さい）</t>
    <rPh sb="2" eb="4">
      <t>ジュウフク</t>
    </rPh>
    <rPh sb="10" eb="12">
      <t>ミギガワ</t>
    </rPh>
    <rPh sb="29" eb="31">
      <t>シメイ</t>
    </rPh>
    <rPh sb="32" eb="33">
      <t>チガ</t>
    </rPh>
    <rPh sb="38" eb="40">
      <t>カクニン</t>
    </rPh>
    <rPh sb="40" eb="41">
      <t>クダ</t>
    </rPh>
    <phoneticPr fontId="1"/>
  </si>
  <si>
    <t>アスリート
ビブス</t>
    <phoneticPr fontId="2"/>
  </si>
  <si>
    <t>ｱｽﾘｰﾄﾋﾞﾌﾞｽ
/学年</t>
    <rPh sb="12" eb="14">
      <t>ガクネン</t>
    </rPh>
    <phoneticPr fontId="1"/>
  </si>
  <si>
    <t>所属名を入れて下さい。</t>
    <rPh sb="4" eb="5">
      <t>イ</t>
    </rPh>
    <rPh sb="7" eb="8">
      <t>クダ</t>
    </rPh>
    <phoneticPr fontId="1"/>
  </si>
  <si>
    <t>ﾌﾘｶﾞﾅ(半角ｶﾅ)</t>
    <rPh sb="6" eb="8">
      <t>ハンカク</t>
    </rPh>
    <phoneticPr fontId="2"/>
  </si>
  <si>
    <t>男子4×100mR</t>
    <phoneticPr fontId="1"/>
  </si>
  <si>
    <t>(A)</t>
  </si>
  <si>
    <t>(B)</t>
  </si>
  <si>
    <t>女子4×100mR</t>
    <phoneticPr fontId="1"/>
  </si>
  <si>
    <t>①「上位所属/ｶﾃｺﾞﾘ」をドロップダウンから選択（一般・大学・高校・中学）して下さい。</t>
    <rPh sb="2" eb="4">
      <t>ジョウイ</t>
    </rPh>
    <rPh sb="4" eb="6">
      <t>ショゾク</t>
    </rPh>
    <rPh sb="23" eb="25">
      <t>センタク</t>
    </rPh>
    <rPh sb="26" eb="28">
      <t>イッパン</t>
    </rPh>
    <rPh sb="29" eb="31">
      <t>ダイガク</t>
    </rPh>
    <rPh sb="32" eb="34">
      <t>コウコウ</t>
    </rPh>
    <rPh sb="35" eb="37">
      <t>チュウガク</t>
    </rPh>
    <rPh sb="40" eb="41">
      <t>クダ</t>
    </rPh>
    <phoneticPr fontId="1"/>
  </si>
  <si>
    <t>④「性別/ｸﾗｽ」をドロップダウンから選択して下さい。</t>
    <rPh sb="2" eb="4">
      <t>セイベツ</t>
    </rPh>
    <rPh sb="19" eb="21">
      <t>センタク</t>
    </rPh>
    <rPh sb="23" eb="24">
      <t>クダ</t>
    </rPh>
    <phoneticPr fontId="1"/>
  </si>
  <si>
    <t>⑦学生の方は「学年」をドロップダウンから選択して下さい。</t>
    <rPh sb="1" eb="3">
      <t>ガクセイ</t>
    </rPh>
    <rPh sb="4" eb="5">
      <t>カタ</t>
    </rPh>
    <rPh sb="7" eb="9">
      <t>ガクネン</t>
    </rPh>
    <rPh sb="20" eb="22">
      <t>センタク</t>
    </rPh>
    <rPh sb="24" eb="25">
      <t>クダ</t>
    </rPh>
    <phoneticPr fontId="1"/>
  </si>
  <si>
    <t>⑧「種目」をドロップダウンから選択して下さい。</t>
    <rPh sb="2" eb="4">
      <t>シュモク</t>
    </rPh>
    <rPh sb="15" eb="17">
      <t>センタク</t>
    </rPh>
    <rPh sb="19" eb="20">
      <t>クダ</t>
    </rPh>
    <phoneticPr fontId="1"/>
  </si>
  <si>
    <t>リレーチェック</t>
    <phoneticPr fontId="1"/>
  </si>
  <si>
    <t>ドロップダウンメニュー</t>
    <phoneticPr fontId="1"/>
  </si>
  <si>
    <t>【大会別特記事項】
○リレーチームは登録済みの同一クラブ・同一校で編成
　すること。
○2チームのエントリーされる場合は、チーム枝記号
　が自動的に付きます。</t>
    <rPh sb="1" eb="3">
      <t>タイカイ</t>
    </rPh>
    <rPh sb="3" eb="4">
      <t>ベツ</t>
    </rPh>
    <rPh sb="4" eb="6">
      <t>トッキ</t>
    </rPh>
    <rPh sb="6" eb="8">
      <t>ジコウ</t>
    </rPh>
    <rPh sb="18" eb="20">
      <t>トウロク</t>
    </rPh>
    <rPh sb="20" eb="21">
      <t>ズ</t>
    </rPh>
    <rPh sb="23" eb="25">
      <t>ドウイツ</t>
    </rPh>
    <rPh sb="29" eb="31">
      <t>ドウイツ</t>
    </rPh>
    <rPh sb="31" eb="32">
      <t>コウ</t>
    </rPh>
    <rPh sb="33" eb="35">
      <t>ヘンセイ</t>
    </rPh>
    <rPh sb="40" eb="41">
      <t>エダ</t>
    </rPh>
    <rPh sb="41" eb="43">
      <t>キゴウ</t>
    </rPh>
    <rPh sb="45" eb="46">
      <t>カナラ</t>
    </rPh>
    <rPh sb="70" eb="73">
      <t>ジドウテキ</t>
    </rPh>
    <rPh sb="74" eb="75">
      <t>ツセンタク</t>
    </rPh>
    <phoneticPr fontId="1"/>
  </si>
  <si>
    <t>（例：1500ｍ　3分59秒48 → 35948、　走幅跳　3m20　→　320）</t>
    <phoneticPr fontId="1"/>
  </si>
  <si>
    <t>（３）追加・訂正</t>
    <rPh sb="3" eb="5">
      <t>ツイカ</t>
    </rPh>
    <rPh sb="6" eb="8">
      <t>テイセイ</t>
    </rPh>
    <phoneticPr fontId="1"/>
  </si>
  <si>
    <t>2000m</t>
    <phoneticPr fontId="1"/>
  </si>
  <si>
    <t>5000mW</t>
    <phoneticPr fontId="1"/>
  </si>
  <si>
    <t>2000m</t>
  </si>
  <si>
    <t>5000m</t>
  </si>
  <si>
    <t>5000mW</t>
  </si>
  <si>
    <t>1000m</t>
    <phoneticPr fontId="1"/>
  </si>
  <si>
    <t>協力役員の氏名
(県内の各団体ごとに1名以上)</t>
    <rPh sb="0" eb="3">
      <t>ナガノ</t>
    </rPh>
    <rPh sb="4" eb="7">
      <t>カクダンタイ</t>
    </rPh>
    <rPh sb="9" eb="10">
      <t>キョウリョク</t>
    </rPh>
    <rPh sb="12" eb="13">
      <t>シメイ</t>
    </rPh>
    <rPh sb="14" eb="16">
      <t>ニュウリョク</t>
    </rPh>
    <rPh sb="16" eb="17">
      <t>クダ</t>
    </rPh>
    <phoneticPr fontId="1"/>
  </si>
  <si>
    <r>
      <t xml:space="preserve">【大会別特記事項】
○参考記録を必ず入力のこと。
</t>
    </r>
    <r>
      <rPr>
        <b/>
        <sz val="11"/>
        <color indexed="10"/>
        <rFont val="Meiryo UI"/>
        <family val="3"/>
        <charset val="128"/>
      </rPr>
      <t>○県内の各団体は団体ごとに1名以上の協力役員をお願いします。</t>
    </r>
    <r>
      <rPr>
        <b/>
        <sz val="11"/>
        <color indexed="8"/>
        <rFont val="Meiryo UI"/>
        <family val="3"/>
        <charset val="128"/>
      </rPr>
      <t xml:space="preserve">
 （個人でのエントリーの場合は除く）</t>
    </r>
    <rPh sb="1" eb="3">
      <t>タイカイ</t>
    </rPh>
    <rPh sb="3" eb="4">
      <t>ベツ</t>
    </rPh>
    <rPh sb="4" eb="6">
      <t>トッキ</t>
    </rPh>
    <rPh sb="6" eb="8">
      <t>ジコウ</t>
    </rPh>
    <rPh sb="26" eb="28">
      <t>ケンナイ</t>
    </rPh>
    <rPh sb="29" eb="32">
      <t>カクダンタイ</t>
    </rPh>
    <rPh sb="33" eb="35">
      <t>ダンタイ</t>
    </rPh>
    <rPh sb="43" eb="45">
      <t>キョウリョク</t>
    </rPh>
    <rPh sb="45" eb="47">
      <t>ヤクイン</t>
    </rPh>
    <rPh sb="58" eb="60">
      <t>コジn</t>
    </rPh>
    <phoneticPr fontId="1"/>
  </si>
  <si>
    <t>2000mSC</t>
    <phoneticPr fontId="1"/>
  </si>
  <si>
    <r>
      <t>⑤「ｱｽﾘｰﾄﾋﾞﾌﾞｽ」を入力して下さい。（高校生は高体連の登録番号、中学生は中体連の登録番号を入力してください。</t>
    </r>
    <r>
      <rPr>
        <b/>
        <sz val="11"/>
        <color rgb="FFFF0000"/>
        <rFont val="Meiryo UI"/>
        <family val="2"/>
        <charset val="128"/>
      </rPr>
      <t>一般・大学生の場合は必要ありません</t>
    </r>
    <r>
      <rPr>
        <sz val="11"/>
        <rFont val="Meiryo UI"/>
        <family val="3"/>
        <charset val="128"/>
      </rPr>
      <t>）</t>
    </r>
    <rPh sb="14" eb="16">
      <t>ニュウリョク</t>
    </rPh>
    <rPh sb="18" eb="19">
      <t>クダ</t>
    </rPh>
    <rPh sb="23" eb="26">
      <t>コウコウ</t>
    </rPh>
    <rPh sb="27" eb="30">
      <t>コウタイ</t>
    </rPh>
    <rPh sb="35" eb="36">
      <t>コウタイ</t>
    </rPh>
    <rPh sb="36" eb="39">
      <t>チュウ</t>
    </rPh>
    <rPh sb="40" eb="43">
      <t>チュウテ</t>
    </rPh>
    <rPh sb="44" eb="48">
      <t>トウロク</t>
    </rPh>
    <rPh sb="58" eb="60">
      <t>イッパn</t>
    </rPh>
    <rPh sb="61" eb="64">
      <t>ダイガク</t>
    </rPh>
    <rPh sb="68" eb="70">
      <t>ヒツヨウ</t>
    </rPh>
    <phoneticPr fontId="1"/>
  </si>
  <si>
    <t>登録陸協</t>
    <rPh sb="0" eb="4">
      <t>トウロク</t>
    </rPh>
    <phoneticPr fontId="1"/>
  </si>
  <si>
    <t>長野</t>
  </si>
  <si>
    <t>長野</t>
    <rPh sb="0" eb="2">
      <t>ナガノ</t>
    </rPh>
    <phoneticPr fontId="1"/>
  </si>
  <si>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</si>
  <si>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</si>
  <si>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</si>
  <si>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</si>
  <si>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</si>
  <si>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</si>
  <si>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</si>
  <si>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</si>
  <si>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</si>
  <si>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</si>
  <si>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</si>
  <si>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</si>
  <si>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</si>
  <si>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</si>
  <si>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</si>
  <si>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</si>
  <si>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</si>
  <si>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</si>
  <si>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</si>
  <si>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</si>
  <si>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</si>
  <si>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</si>
  <si>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</si>
  <si>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</si>
  <si>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</si>
  <si>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</si>
  <si>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</si>
  <si>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</si>
  <si>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</si>
  <si>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</si>
  <si>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</si>
  <si>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</si>
  <si>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</si>
  <si>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</si>
  <si>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</si>
  <si>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</si>
  <si>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</si>
  <si>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</si>
  <si>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</si>
  <si>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</si>
  <si>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</si>
  <si>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</si>
  <si>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</si>
  <si>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</si>
  <si>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</si>
  <si>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</si>
  <si>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第５回佐久中長距離ナイター記録会</t>
    <rPh sb="12" eb="14">
      <t>チュウシン</t>
    </rPh>
    <phoneticPr fontId="1"/>
  </si>
  <si>
    <t>ダウンロード時のファイル名は「5sakunightgames_entryfile」となっているので、「entryfile」の部分を消去して、</t>
    <rPh sb="6" eb="7">
      <t>ジ</t>
    </rPh>
    <rPh sb="65" eb="67">
      <t>ブブンショウキョ</t>
    </rPh>
    <phoneticPr fontId="1"/>
  </si>
  <si>
    <t>（例：高校の場合、5sakunightgames_entryfile を 5sakunightgames_○○高 に変更　”高”まで記入してください）</t>
    <rPh sb="3" eb="5">
      <t>コウコウ</t>
    </rPh>
    <rPh sb="6" eb="8">
      <t>バアイ</t>
    </rPh>
    <phoneticPr fontId="1"/>
  </si>
  <si>
    <t>ファイル名は5sakunightgames_○○○にして下さい。（下記参照）</t>
    <rPh sb="4" eb="5">
      <t>メイ</t>
    </rPh>
    <phoneticPr fontId="1"/>
  </si>
  <si>
    <t>学連</t>
    <rPh sb="0" eb="2">
      <t>ガクレn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</si>
</sst>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43">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Meiryo UI"/>
      <family val="3"/>
      <charset val="128"/>
    </font>
    <font>
      <sz val="11"/>
      <name val="Meiryo UI"/>
      <family val="3"/>
      <charset val="128"/>
    </font>
    <font>
      <sz val="10"/>
      <color indexed="8"/>
      <name val="Meiryo UI"/>
      <family val="3"/>
      <charset val="128"/>
    </font>
    <font>
      <b/>
      <sz val="12"/>
      <color indexed="8"/>
      <name val="Meiryo UI"/>
      <family val="3"/>
      <charset val="128"/>
    </font>
    <font>
      <b/>
      <sz val="12"/>
      <name val="Meiryo UI"/>
      <family val="3"/>
      <charset val="128"/>
    </font>
    <font>
      <sz val="8"/>
      <color indexed="8"/>
      <name val="Meiryo UI"/>
      <family val="3"/>
      <charset val="128"/>
    </font>
    <font>
      <b/>
      <sz val="11"/>
      <color indexed="8"/>
      <name val="Meiryo UI"/>
      <family val="3"/>
      <charset val="128"/>
    </font>
    <font>
      <sz val="11"/>
      <color indexed="8"/>
      <name val="Meiryo UI"/>
      <family val="3"/>
      <charset val="128"/>
    </font>
    <font>
      <sz val="11"/>
      <color indexed="9"/>
      <name val="Meiryo UI"/>
      <family val="3"/>
      <charset val="128"/>
    </font>
    <font>
      <sz val="8"/>
      <color indexed="9"/>
      <name val="Meiryo UI"/>
      <family val="3"/>
      <charset val="128"/>
    </font>
    <font>
      <b/>
      <sz val="14"/>
      <color indexed="8"/>
      <name val="Meiryo UI"/>
      <family val="3"/>
      <charset val="128"/>
    </font>
    <font>
      <b/>
      <sz val="16"/>
      <color indexed="10"/>
      <name val="Meiryo UI"/>
      <family val="3"/>
      <charset val="128"/>
    </font>
    <font>
      <b/>
      <sz val="14"/>
      <name val="Meiryo UI"/>
      <family val="3"/>
      <charset val="128"/>
    </font>
    <font>
      <sz val="6"/>
      <color indexed="8"/>
      <name val="Meiryo UI"/>
      <family val="3"/>
      <charset val="128"/>
    </font>
    <font>
      <b/>
      <sz val="14"/>
      <color indexed="17"/>
      <name val="Meiryo UI"/>
      <family val="3"/>
      <charset val="128"/>
    </font>
    <font>
      <b/>
      <sz val="16"/>
      <color indexed="8"/>
      <name val="Meiryo UI"/>
      <family val="3"/>
      <charset val="128"/>
    </font>
    <font>
      <sz val="14"/>
      <name val="Meiryo UI"/>
      <family val="3"/>
      <charset val="128"/>
    </font>
    <font>
      <b/>
      <sz val="18"/>
      <name val="Meiryo UI"/>
      <family val="3"/>
      <charset val="128"/>
    </font>
    <font>
      <b/>
      <sz val="18"/>
      <color indexed="8"/>
      <name val="Meiryo UI"/>
      <family val="3"/>
      <charset val="128"/>
    </font>
    <font>
      <sz val="11"/>
      <color indexed="10"/>
      <name val="Meiryo UI"/>
      <family val="3"/>
      <charset val="128"/>
    </font>
    <font>
      <u/>
      <sz val="11"/>
      <color indexed="10"/>
      <name val="Meiryo UI"/>
      <family val="3"/>
      <charset val="128"/>
    </font>
    <font>
      <sz val="16"/>
      <color indexed="8"/>
      <name val="Meiryo UI"/>
      <family val="3"/>
      <charset val="128"/>
    </font>
    <font>
      <b/>
      <sz val="11"/>
      <color indexed="10"/>
      <name val="Meiryo UI"/>
      <family val="3"/>
      <charset val="128"/>
    </font>
    <font>
      <sz val="11"/>
      <color theme="1"/>
      <name val="ＭＳ Ｐゴシック"/>
      <family val="3"/>
      <charset val="128"/>
      <scheme val="minor"/>
    </font>
    <font>
      <sz val="11"/>
      <color theme="1"/>
      <name val="Meiryo UI"/>
      <family val="3"/>
      <charset val="128"/>
    </font>
    <font>
      <sz val="9"/>
      <color theme="1"/>
      <name val="Meiryo UI"/>
      <family val="3"/>
      <charset val="128"/>
    </font>
    <font>
      <b/>
      <sz val="16"/>
      <color rgb="FF0000FF"/>
      <name val="Meiryo UI"/>
      <family val="3"/>
      <charset val="128"/>
    </font>
    <font>
      <sz val="16"/>
      <color theme="0"/>
      <name val="Meiryo UI"/>
      <family val="3"/>
      <charset val="128"/>
    </font>
    <font>
      <b/>
      <sz val="18"/>
      <color theme="0"/>
      <name val="Meiryo UI"/>
      <family val="3"/>
      <charset val="128"/>
    </font>
    <font>
      <b/>
      <sz val="11"/>
      <color theme="0"/>
      <name val="Meiryo UI"/>
      <family val="3"/>
      <charset val="128"/>
    </font>
    <font>
      <b/>
      <sz val="11"/>
      <color rgb="FF0000CC"/>
      <name val="Meiryo UI"/>
      <family val="3"/>
      <charset val="128"/>
    </font>
    <font>
      <sz val="11"/>
      <color rgb="FFFF0000"/>
      <name val="Meiryo UI"/>
      <family val="3"/>
      <charset val="128"/>
    </font>
    <font>
      <sz val="16"/>
      <color theme="1"/>
      <name val="Meiryo UI"/>
      <family val="3"/>
      <charset val="128"/>
    </font>
    <font>
      <sz val="10"/>
      <color rgb="FFFF0000"/>
      <name val="Meiryo UI"/>
      <family val="3"/>
      <charset val="128"/>
    </font>
    <font>
      <sz val="11"/>
      <color theme="0"/>
      <name val="Meiryo UI"/>
      <family val="3"/>
      <charset val="128"/>
    </font>
    <font>
      <sz val="12"/>
      <color indexed="8"/>
      <name val="Meiryo UI"/>
      <family val="3"/>
      <charset val="128"/>
    </font>
    <font>
      <b/>
      <sz val="11"/>
      <color rgb="FFFF0000"/>
      <name val="Meiryo UI"/>
      <family val="3"/>
      <charset val="128"/>
    </font>
    <font>
      <b/>
      <sz val="11"/>
      <color rgb="FFFF0000"/>
      <name val="Meiryo UI"/>
      <family val="2"/>
      <charset val="128"/>
    </font>
    <font>
      <b/>
      <sz val="12"/>
      <name val="Meiryo UI"/>
      <family val="2"/>
      <charset val="128"/>
    </font>
    <font>
      <b/>
      <sz val="12"/>
      <color theme="1"/>
      <name val="Meiryo UI"/>
      <family val="2"/>
      <charset val="128"/>
    </font>
  </fonts>
  <fills count="2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27"/>
        <bgColor indexed="64"/>
      </patternFill>
    </fill>
    <fill>
      <patternFill patternType="solid">
        <fgColor indexed="45"/>
        <bgColor indexed="64"/>
      </patternFill>
    </fill>
    <fill>
      <patternFill patternType="solid">
        <fgColor indexed="46"/>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rgb="FFFFFF99"/>
        <bgColor indexed="64"/>
      </patternFill>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rgb="FFC00000"/>
        <bgColor indexed="64"/>
      </patternFill>
    </fill>
    <fill>
      <patternFill patternType="solid">
        <fgColor rgb="FF00FFFF"/>
        <bgColor indexed="64"/>
      </patternFill>
    </fill>
    <fill>
      <patternFill patternType="solid">
        <fgColor rgb="FFCCFFFF"/>
        <bgColor indexed="64"/>
      </patternFill>
    </fill>
    <fill>
      <patternFill patternType="solid">
        <fgColor rgb="FF00B0F0"/>
        <bgColor indexed="64"/>
      </patternFill>
    </fill>
    <fill>
      <patternFill patternType="solid">
        <fgColor rgb="FF00B050"/>
        <bgColor indexed="64"/>
      </patternFill>
    </fill>
    <fill>
      <patternFill patternType="solid">
        <fgColor theme="9" tint="0.39997558519241921"/>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6" fillId="0" borderId="0">
      <alignment vertical="center"/>
    </xf>
  </cellStyleXfs>
  <cellXfs count="252">
    <xf numFmtId="0" fontId="0" fillId="0" borderId="0" xfId="0">
      <alignment vertical="center"/>
    </xf>
    <xf numFmtId="0" fontId="27" fillId="0" borderId="0" xfId="0" applyFont="1">
      <alignment vertical="center"/>
    </xf>
    <xf numFmtId="0" fontId="27"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27" fillId="0" borderId="0" xfId="0" applyFont="1" applyAlignment="1">
      <alignment vertical="top" wrapText="1"/>
    </xf>
    <xf numFmtId="0" fontId="7" fillId="0" borderId="0" xfId="0" applyFont="1" applyAlignment="1">
      <alignment vertical="top" wrapText="1"/>
    </xf>
    <xf numFmtId="0" fontId="6" fillId="0" borderId="0" xfId="0" applyFont="1" applyAlignment="1">
      <alignment vertical="top"/>
    </xf>
    <xf numFmtId="0" fontId="27" fillId="0" borderId="4" xfId="0" applyFont="1" applyBorder="1" applyAlignment="1">
      <alignment horizontal="center" vertical="center"/>
    </xf>
    <xf numFmtId="177" fontId="27" fillId="0" borderId="5" xfId="0" applyNumberFormat="1" applyFont="1" applyBorder="1" applyAlignment="1">
      <alignment horizontal="center" vertical="center"/>
    </xf>
    <xf numFmtId="178" fontId="27" fillId="0" borderId="5" xfId="0" applyNumberFormat="1" applyFont="1" applyBorder="1" applyAlignment="1">
      <alignment horizontal="center" vertical="center"/>
    </xf>
    <xf numFmtId="176" fontId="27" fillId="0" borderId="5" xfId="0" applyNumberFormat="1" applyFont="1" applyBorder="1" applyAlignment="1">
      <alignment horizontal="center" vertical="center"/>
    </xf>
    <xf numFmtId="0" fontId="6" fillId="0" borderId="0" xfId="0" applyFont="1" applyAlignment="1">
      <alignment vertical="top" wrapText="1"/>
    </xf>
    <xf numFmtId="0" fontId="8" fillId="0" borderId="7" xfId="0" applyFont="1" applyBorder="1" applyAlignment="1">
      <alignment horizontal="center" vertical="center" wrapText="1"/>
    </xf>
    <xf numFmtId="0" fontId="27" fillId="0" borderId="8" xfId="0" applyFont="1" applyBorder="1" applyAlignment="1">
      <alignment vertical="center" wrapText="1"/>
    </xf>
    <xf numFmtId="0" fontId="8" fillId="0" borderId="9" xfId="0" applyFont="1" applyBorder="1" applyAlignment="1">
      <alignment horizontal="center" vertical="center" wrapText="1"/>
    </xf>
    <xf numFmtId="0" fontId="27" fillId="0" borderId="10" xfId="0" applyFont="1" applyBorder="1" applyAlignment="1">
      <alignment vertical="center" wrapText="1"/>
    </xf>
    <xf numFmtId="0" fontId="6" fillId="0" borderId="0" xfId="0" applyFont="1">
      <alignment vertical="center"/>
    </xf>
    <xf numFmtId="0" fontId="8" fillId="0" borderId="0" xfId="0" applyFont="1" applyAlignment="1">
      <alignment horizontal="center" vertical="center" wrapText="1"/>
    </xf>
    <xf numFmtId="0" fontId="4" fillId="2" borderId="0" xfId="0" applyFont="1" applyFill="1">
      <alignment vertical="center"/>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9" fillId="3" borderId="12" xfId="0" applyFont="1" applyFill="1" applyBorder="1" applyAlignment="1" applyProtection="1">
      <alignment horizontal="center" vertical="center" wrapText="1"/>
      <protection locked="0"/>
    </xf>
    <xf numFmtId="0" fontId="10" fillId="3" borderId="13" xfId="0" applyFont="1" applyFill="1" applyBorder="1" applyAlignment="1" applyProtection="1">
      <alignment vertical="center" wrapText="1"/>
      <protection locked="0"/>
    </xf>
    <xf numFmtId="0" fontId="9" fillId="3" borderId="14" xfId="0" applyFont="1" applyFill="1" applyBorder="1" applyAlignment="1" applyProtection="1">
      <alignment horizontal="center" vertical="center" wrapText="1"/>
      <protection locked="0"/>
    </xf>
    <xf numFmtId="0" fontId="10" fillId="3" borderId="15" xfId="0" applyFont="1" applyFill="1" applyBorder="1" applyAlignment="1" applyProtection="1">
      <alignment vertical="center" wrapText="1"/>
      <protection locked="0"/>
    </xf>
    <xf numFmtId="0" fontId="4" fillId="11" borderId="0" xfId="0" applyFont="1" applyFill="1">
      <alignment vertical="center"/>
    </xf>
    <xf numFmtId="0" fontId="6" fillId="3" borderId="5" xfId="0"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9" fillId="12" borderId="16" xfId="0" applyFont="1" applyFill="1" applyBorder="1" applyAlignment="1" applyProtection="1">
      <alignment horizontal="center" vertical="center" wrapText="1"/>
      <protection locked="0"/>
    </xf>
    <xf numFmtId="0" fontId="10" fillId="12" borderId="17" xfId="0" applyFont="1" applyFill="1" applyBorder="1" applyAlignment="1" applyProtection="1">
      <alignment vertical="center" wrapText="1"/>
      <protection locked="0"/>
    </xf>
    <xf numFmtId="0" fontId="9" fillId="12" borderId="18" xfId="0" applyFont="1" applyFill="1" applyBorder="1" applyAlignment="1" applyProtection="1">
      <alignment horizontal="center" vertical="center" wrapText="1"/>
      <protection locked="0"/>
    </xf>
    <xf numFmtId="0" fontId="10" fillId="12" borderId="19" xfId="0" applyFont="1" applyFill="1" applyBorder="1" applyAlignment="1" applyProtection="1">
      <alignment vertical="center" wrapText="1"/>
      <protection locked="0"/>
    </xf>
    <xf numFmtId="0" fontId="12" fillId="0" borderId="0" xfId="0" applyFont="1" applyAlignment="1">
      <alignment vertical="center" wrapText="1" shrinkToFit="1"/>
    </xf>
    <xf numFmtId="0" fontId="27"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9" fillId="12" borderId="21" xfId="0" applyFont="1" applyFill="1" applyBorder="1" applyAlignment="1" applyProtection="1">
      <alignment horizontal="center" vertical="center" wrapText="1"/>
      <protection locked="0"/>
    </xf>
    <xf numFmtId="0" fontId="10" fillId="12" borderId="22" xfId="0" applyFont="1" applyFill="1" applyBorder="1" applyAlignment="1" applyProtection="1">
      <alignment vertical="center" wrapText="1"/>
      <protection locked="0"/>
    </xf>
    <xf numFmtId="0" fontId="9" fillId="12" borderId="23" xfId="0" applyFont="1" applyFill="1" applyBorder="1" applyAlignment="1" applyProtection="1">
      <alignment horizontal="center" vertical="center" wrapText="1"/>
      <protection locked="0"/>
    </xf>
    <xf numFmtId="0" fontId="10" fillId="12" borderId="24" xfId="0" applyFont="1" applyFill="1" applyBorder="1" applyAlignment="1" applyProtection="1">
      <alignment vertical="center" wrapText="1"/>
      <protection locked="0"/>
    </xf>
    <xf numFmtId="0" fontId="6" fillId="12" borderId="25" xfId="0" applyFont="1" applyFill="1" applyBorder="1" applyAlignment="1" applyProtection="1">
      <alignment horizontal="center" vertical="center" wrapText="1"/>
      <protection locked="0"/>
    </xf>
    <xf numFmtId="0" fontId="9" fillId="12" borderId="26" xfId="0" applyFont="1" applyFill="1" applyBorder="1" applyAlignment="1" applyProtection="1">
      <alignment horizontal="center" vertical="center" wrapText="1"/>
      <protection locked="0"/>
    </xf>
    <xf numFmtId="0" fontId="10" fillId="12" borderId="27" xfId="0" applyFont="1" applyFill="1" applyBorder="1" applyAlignment="1" applyProtection="1">
      <alignment vertical="center" wrapText="1"/>
      <protection locked="0"/>
    </xf>
    <xf numFmtId="0" fontId="9" fillId="12" borderId="28" xfId="0" applyFont="1" applyFill="1" applyBorder="1" applyAlignment="1" applyProtection="1">
      <alignment horizontal="center" vertical="center" wrapText="1"/>
      <protection locked="0"/>
    </xf>
    <xf numFmtId="0" fontId="10" fillId="12" borderId="29" xfId="0" applyFont="1" applyFill="1" applyBorder="1" applyAlignment="1" applyProtection="1">
      <alignment vertical="center" wrapText="1"/>
      <protection locked="0"/>
    </xf>
    <xf numFmtId="49" fontId="27" fillId="0" borderId="0" xfId="0" applyNumberFormat="1" applyFont="1" applyAlignment="1">
      <alignment horizontal="center" vertical="center"/>
    </xf>
    <xf numFmtId="0" fontId="9" fillId="0" borderId="0" xfId="0" applyFont="1" applyAlignment="1">
      <alignment horizontal="center" vertical="center"/>
    </xf>
    <xf numFmtId="0" fontId="11" fillId="0" borderId="0" xfId="0" applyFont="1">
      <alignment vertical="center"/>
    </xf>
    <xf numFmtId="0" fontId="27" fillId="0" borderId="0" xfId="0" applyFont="1" applyAlignment="1">
      <alignment vertical="center" wrapText="1"/>
    </xf>
    <xf numFmtId="0" fontId="4" fillId="0" borderId="0" xfId="0" applyFont="1" applyAlignment="1">
      <alignment vertical="center" wrapText="1"/>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4" fillId="0" borderId="0" xfId="0" applyFont="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5" fontId="27" fillId="0" borderId="35" xfId="0" applyNumberFormat="1" applyFont="1" applyBorder="1" applyAlignment="1">
      <alignment horizontal="center" vertical="center"/>
    </xf>
    <xf numFmtId="5" fontId="27" fillId="0" borderId="31" xfId="0" applyNumberFormat="1" applyFont="1" applyBorder="1" applyAlignment="1">
      <alignment horizontal="center" vertical="center"/>
    </xf>
    <xf numFmtId="176" fontId="27" fillId="0" borderId="36" xfId="0" applyNumberFormat="1" applyFont="1" applyBorder="1" applyAlignment="1">
      <alignment horizontal="center" vertical="center"/>
    </xf>
    <xf numFmtId="0" fontId="13" fillId="0" borderId="0" xfId="0" applyFont="1">
      <alignment vertical="center"/>
    </xf>
    <xf numFmtId="0" fontId="27" fillId="0" borderId="34" xfId="0" applyFont="1" applyBorder="1">
      <alignment vertical="center"/>
    </xf>
    <xf numFmtId="0" fontId="14" fillId="0" borderId="0" xfId="0" applyFont="1">
      <alignment vertical="center"/>
    </xf>
    <xf numFmtId="0" fontId="27" fillId="0" borderId="31" xfId="0" applyFont="1" applyBorder="1">
      <alignment vertical="center"/>
    </xf>
    <xf numFmtId="0" fontId="27" fillId="5" borderId="34"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0" borderId="0" xfId="0" applyFont="1" applyAlignment="1">
      <alignment horizontal="center" vertical="center" shrinkToFit="1"/>
    </xf>
    <xf numFmtId="0" fontId="16" fillId="7" borderId="37" xfId="0" applyFont="1" applyFill="1" applyBorder="1" applyAlignment="1">
      <alignment vertical="center" wrapText="1"/>
    </xf>
    <xf numFmtId="0" fontId="4" fillId="6" borderId="34" xfId="0" applyFont="1" applyFill="1" applyBorder="1" applyAlignment="1">
      <alignment horizontal="center" vertical="center" wrapText="1"/>
    </xf>
    <xf numFmtId="0" fontId="27" fillId="7" borderId="34" xfId="0" applyFont="1" applyFill="1" applyBorder="1">
      <alignment vertical="center"/>
    </xf>
    <xf numFmtId="0" fontId="27" fillId="7" borderId="34" xfId="0" applyFont="1" applyFill="1" applyBorder="1" applyAlignment="1">
      <alignment horizontal="center" vertical="center"/>
    </xf>
    <xf numFmtId="0" fontId="27" fillId="7" borderId="32" xfId="0" applyFont="1" applyFill="1" applyBorder="1" applyAlignment="1">
      <alignment horizontal="center" vertical="center"/>
    </xf>
    <xf numFmtId="49" fontId="4" fillId="14" borderId="38" xfId="0" applyNumberFormat="1" applyFont="1" applyFill="1" applyBorder="1">
      <alignment vertical="center"/>
    </xf>
    <xf numFmtId="0" fontId="17" fillId="0" borderId="30" xfId="0" applyFont="1" applyBorder="1" applyAlignment="1">
      <alignment horizontal="center" vertical="center"/>
    </xf>
    <xf numFmtId="49" fontId="18" fillId="0" borderId="0" xfId="0" applyNumberFormat="1" applyFont="1" applyAlignment="1">
      <alignment horizontal="center" vertical="center"/>
    </xf>
    <xf numFmtId="49" fontId="27" fillId="7" borderId="38" xfId="0" applyNumberFormat="1" applyFont="1" applyFill="1" applyBorder="1">
      <alignment vertical="center"/>
    </xf>
    <xf numFmtId="49" fontId="17" fillId="0" borderId="30" xfId="0" applyNumberFormat="1" applyFont="1" applyBorder="1" applyAlignment="1">
      <alignment horizontal="center" vertical="center"/>
    </xf>
    <xf numFmtId="0" fontId="4" fillId="3" borderId="30" xfId="0" applyFont="1" applyFill="1" applyBorder="1" applyProtection="1">
      <alignment vertical="center"/>
      <protection locked="0"/>
    </xf>
    <xf numFmtId="0" fontId="4" fillId="0" borderId="40" xfId="0" applyFont="1" applyBorder="1">
      <alignment vertical="center"/>
    </xf>
    <xf numFmtId="0" fontId="27" fillId="0" borderId="40" xfId="0" applyFont="1" applyBorder="1">
      <alignment vertical="center"/>
    </xf>
    <xf numFmtId="49" fontId="18" fillId="8" borderId="30" xfId="0" applyNumberFormat="1" applyFont="1" applyFill="1" applyBorder="1" applyAlignment="1">
      <alignment horizontal="center" vertical="center"/>
    </xf>
    <xf numFmtId="0" fontId="19" fillId="0" borderId="30" xfId="0" applyFont="1" applyBorder="1" applyAlignment="1">
      <alignment horizontal="center" vertical="center"/>
    </xf>
    <xf numFmtId="0" fontId="19" fillId="0" borderId="30" xfId="0" applyFont="1" applyBorder="1">
      <alignment vertical="center"/>
    </xf>
    <xf numFmtId="0" fontId="11" fillId="9" borderId="0" xfId="0" applyFont="1" applyFill="1">
      <alignment vertical="center"/>
    </xf>
    <xf numFmtId="0" fontId="4" fillId="0" borderId="41" xfId="0" applyFont="1" applyBorder="1">
      <alignment vertical="center"/>
    </xf>
    <xf numFmtId="0" fontId="27" fillId="0" borderId="41" xfId="0" applyFont="1" applyBorder="1">
      <alignment vertical="center"/>
    </xf>
    <xf numFmtId="0" fontId="4" fillId="0" borderId="30" xfId="0" applyFont="1" applyBorder="1">
      <alignment vertical="center"/>
    </xf>
    <xf numFmtId="0" fontId="3" fillId="0" borderId="0" xfId="0" applyFont="1">
      <alignment vertical="center"/>
    </xf>
    <xf numFmtId="49" fontId="4" fillId="14" borderId="35" xfId="0" applyNumberFormat="1" applyFont="1" applyFill="1" applyBorder="1">
      <alignment vertical="center"/>
    </xf>
    <xf numFmtId="49" fontId="27" fillId="7" borderId="35" xfId="0" applyNumberFormat="1" applyFont="1" applyFill="1" applyBorder="1">
      <alignment vertical="center"/>
    </xf>
    <xf numFmtId="49" fontId="17" fillId="0" borderId="31" xfId="0" applyNumberFormat="1" applyFont="1" applyBorder="1" applyAlignment="1">
      <alignment horizontal="center" vertical="center"/>
    </xf>
    <xf numFmtId="0" fontId="4" fillId="3" borderId="31" xfId="0" applyFont="1" applyFill="1" applyBorder="1" applyProtection="1">
      <alignment vertical="center"/>
      <protection locked="0"/>
    </xf>
    <xf numFmtId="0" fontId="4" fillId="3" borderId="34" xfId="0" applyFont="1" applyFill="1" applyBorder="1" applyProtection="1">
      <alignment vertical="center"/>
      <protection locked="0"/>
    </xf>
    <xf numFmtId="49" fontId="20" fillId="0" borderId="0" xfId="0" applyNumberFormat="1" applyFont="1">
      <alignment vertical="center"/>
    </xf>
    <xf numFmtId="49" fontId="4" fillId="0" borderId="0" xfId="0" applyNumberFormat="1" applyFont="1">
      <alignment vertical="center"/>
    </xf>
    <xf numFmtId="49" fontId="27" fillId="0" borderId="0" xfId="0" applyNumberFormat="1" applyFont="1">
      <alignment vertical="center"/>
    </xf>
    <xf numFmtId="49" fontId="21" fillId="0" borderId="0" xfId="0" applyNumberFormat="1" applyFont="1" applyAlignment="1">
      <alignment horizontal="center" vertical="center"/>
    </xf>
    <xf numFmtId="49" fontId="20" fillId="0" borderId="0" xfId="0" applyNumberFormat="1" applyFont="1" applyAlignment="1">
      <alignment horizontal="center" vertical="center"/>
    </xf>
    <xf numFmtId="49" fontId="27" fillId="0" borderId="0" xfId="0" applyNumberFormat="1" applyFont="1" applyAlignment="1">
      <alignment vertical="center" wrapText="1"/>
    </xf>
    <xf numFmtId="49" fontId="4" fillId="0" borderId="0" xfId="0" applyNumberFormat="1" applyFont="1" applyAlignment="1">
      <alignment horizontal="center" vertical="center"/>
    </xf>
    <xf numFmtId="0" fontId="4" fillId="13" borderId="0" xfId="0" applyFont="1" applyFill="1">
      <alignment vertical="center"/>
    </xf>
    <xf numFmtId="0" fontId="4" fillId="13" borderId="0" xfId="0" applyFont="1" applyFill="1" applyAlignment="1">
      <alignment horizontal="center" vertical="center"/>
    </xf>
    <xf numFmtId="0" fontId="4" fillId="3" borderId="30" xfId="0" applyFont="1" applyFill="1" applyBorder="1" applyAlignment="1" applyProtection="1">
      <alignment horizontal="center" vertical="center" shrinkToFit="1"/>
      <protection locked="0"/>
    </xf>
    <xf numFmtId="0" fontId="4" fillId="3" borderId="31" xfId="0" applyFont="1" applyFill="1" applyBorder="1" applyAlignment="1" applyProtection="1">
      <alignment horizontal="center" vertical="center" shrinkToFit="1"/>
      <protection locked="0"/>
    </xf>
    <xf numFmtId="0" fontId="4" fillId="3" borderId="34" xfId="0" applyFont="1" applyFill="1" applyBorder="1" applyAlignment="1" applyProtection="1">
      <alignment horizontal="center" vertical="center" shrinkToFit="1"/>
      <protection locked="0"/>
    </xf>
    <xf numFmtId="0" fontId="28" fillId="0" borderId="41" xfId="0" applyFont="1" applyBorder="1" applyAlignment="1">
      <alignment horizontal="center" vertical="center" wrapText="1"/>
    </xf>
    <xf numFmtId="0" fontId="5" fillId="15" borderId="37" xfId="0" applyFont="1" applyFill="1" applyBorder="1" applyAlignment="1">
      <alignment vertical="center" wrapText="1"/>
    </xf>
    <xf numFmtId="0" fontId="29" fillId="0" borderId="30" xfId="0" applyFont="1" applyBorder="1" applyAlignment="1">
      <alignment horizontal="center" vertical="center"/>
    </xf>
    <xf numFmtId="0" fontId="29" fillId="0" borderId="39" xfId="0" applyFont="1" applyBorder="1" applyAlignment="1">
      <alignment horizontal="center" vertical="center"/>
    </xf>
    <xf numFmtId="49" fontId="29" fillId="8" borderId="39" xfId="0" applyNumberFormat="1" applyFont="1" applyFill="1" applyBorder="1" applyAlignment="1">
      <alignment horizontal="center" vertical="center"/>
    </xf>
    <xf numFmtId="49" fontId="29" fillId="8" borderId="30" xfId="0" applyNumberFormat="1" applyFont="1" applyFill="1" applyBorder="1" applyAlignment="1">
      <alignment horizontal="center" vertical="center"/>
    </xf>
    <xf numFmtId="0" fontId="29" fillId="0" borderId="36" xfId="0" applyFont="1" applyBorder="1" applyAlignment="1">
      <alignment horizontal="center" vertical="center"/>
    </xf>
    <xf numFmtId="0" fontId="29" fillId="0" borderId="31" xfId="0" applyFont="1" applyBorder="1" applyAlignment="1">
      <alignment horizontal="center" vertical="center"/>
    </xf>
    <xf numFmtId="0" fontId="30" fillId="0" borderId="0" xfId="0" applyFont="1">
      <alignment vertical="center"/>
    </xf>
    <xf numFmtId="0" fontId="31" fillId="16" borderId="0" xfId="0" applyFont="1" applyFill="1" applyAlignment="1">
      <alignment horizontal="center" vertical="center"/>
    </xf>
    <xf numFmtId="0" fontId="32" fillId="16" borderId="0" xfId="0" applyFont="1" applyFill="1" applyAlignment="1">
      <alignment horizontal="left" vertical="center"/>
    </xf>
    <xf numFmtId="0" fontId="33" fillId="0" borderId="0" xfId="0" applyFont="1">
      <alignment vertical="center"/>
    </xf>
    <xf numFmtId="0" fontId="34" fillId="0" borderId="0" xfId="0" applyFont="1">
      <alignment vertical="center"/>
    </xf>
    <xf numFmtId="0" fontId="10" fillId="0" borderId="0" xfId="0" applyFont="1">
      <alignment vertical="center"/>
    </xf>
    <xf numFmtId="0" fontId="4" fillId="11" borderId="0" xfId="0" applyFont="1" applyFill="1" applyAlignment="1">
      <alignment horizontal="center" vertical="center"/>
    </xf>
    <xf numFmtId="0" fontId="15" fillId="11" borderId="0" xfId="0" applyFont="1" applyFill="1">
      <alignment vertical="center"/>
    </xf>
    <xf numFmtId="0" fontId="27" fillId="7" borderId="40" xfId="0" applyFont="1" applyFill="1" applyBorder="1">
      <alignment vertical="center"/>
    </xf>
    <xf numFmtId="0" fontId="27" fillId="7" borderId="40" xfId="0" applyFont="1" applyFill="1" applyBorder="1" applyAlignment="1">
      <alignment horizontal="center" vertical="center"/>
    </xf>
    <xf numFmtId="0" fontId="37" fillId="0" borderId="0" xfId="0" applyFont="1">
      <alignment vertical="center"/>
    </xf>
    <xf numFmtId="0" fontId="6" fillId="12" borderId="25" xfId="0" applyFont="1" applyFill="1" applyBorder="1" applyAlignment="1">
      <alignment horizontal="center" vertical="center" wrapText="1"/>
    </xf>
    <xf numFmtId="0" fontId="27" fillId="19" borderId="30" xfId="0" applyFont="1" applyFill="1" applyBorder="1">
      <alignment vertical="center"/>
    </xf>
    <xf numFmtId="49" fontId="27" fillId="19" borderId="30" xfId="0" applyNumberFormat="1" applyFont="1" applyFill="1" applyBorder="1">
      <alignment vertical="center"/>
    </xf>
    <xf numFmtId="0" fontId="38" fillId="19" borderId="30" xfId="0" applyFont="1" applyFill="1" applyBorder="1" applyAlignment="1">
      <alignment vertical="top"/>
    </xf>
    <xf numFmtId="49" fontId="38" fillId="19" borderId="30" xfId="0" applyNumberFormat="1" applyFont="1" applyFill="1" applyBorder="1" applyAlignment="1">
      <alignment vertical="top"/>
    </xf>
    <xf numFmtId="0" fontId="38" fillId="19" borderId="30" xfId="0" applyFont="1" applyFill="1" applyBorder="1" applyAlignment="1">
      <alignment vertical="top" wrapText="1"/>
    </xf>
    <xf numFmtId="0" fontId="27" fillId="19" borderId="0" xfId="0" applyFont="1" applyFill="1">
      <alignment vertical="center"/>
    </xf>
    <xf numFmtId="0" fontId="4" fillId="20" borderId="0" xfId="0" applyFont="1" applyFill="1">
      <alignment vertical="center"/>
    </xf>
    <xf numFmtId="0" fontId="4" fillId="21" borderId="30" xfId="0" applyFont="1" applyFill="1" applyBorder="1">
      <alignment vertical="center"/>
    </xf>
    <xf numFmtId="0" fontId="4" fillId="21" borderId="0" xfId="0" applyFont="1" applyFill="1">
      <alignment vertical="center"/>
    </xf>
    <xf numFmtId="0" fontId="39" fillId="0" borderId="0" xfId="0" applyFont="1" applyAlignment="1">
      <alignment vertical="center" shrinkToFit="1"/>
    </xf>
    <xf numFmtId="0" fontId="6" fillId="0" borderId="0" xfId="0" applyFont="1" applyAlignment="1">
      <alignment horizontal="center" vertical="center" wrapText="1"/>
    </xf>
    <xf numFmtId="0" fontId="27"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top" wrapText="1"/>
    </xf>
    <xf numFmtId="0" fontId="10" fillId="4" borderId="0" xfId="0" applyFont="1" applyFill="1">
      <alignment vertical="center"/>
    </xf>
    <xf numFmtId="0" fontId="10" fillId="0" borderId="0" xfId="0" applyFont="1" applyAlignment="1">
      <alignment horizontal="left" vertical="center"/>
    </xf>
    <xf numFmtId="0" fontId="20" fillId="0" borderId="0" xfId="0" applyFont="1" applyAlignment="1">
      <alignment horizontal="center" vertical="center"/>
    </xf>
    <xf numFmtId="0" fontId="29" fillId="0" borderId="0" xfId="0" applyFont="1" applyAlignment="1">
      <alignment horizontal="center" vertical="center"/>
    </xf>
    <xf numFmtId="49" fontId="29" fillId="0" borderId="0" xfId="0" applyNumberFormat="1" applyFont="1" applyAlignment="1">
      <alignment horizontal="center" vertical="center"/>
    </xf>
    <xf numFmtId="0" fontId="19" fillId="0" borderId="46" xfId="0" applyFont="1" applyBorder="1" applyAlignment="1">
      <alignment horizontal="center" vertical="center"/>
    </xf>
    <xf numFmtId="0" fontId="4" fillId="0" borderId="46" xfId="0" applyFont="1" applyBorder="1">
      <alignment vertical="center"/>
    </xf>
    <xf numFmtId="49" fontId="17" fillId="0" borderId="0" xfId="0" applyNumberFormat="1" applyFont="1" applyAlignment="1">
      <alignment horizontal="center" vertical="center"/>
    </xf>
    <xf numFmtId="0" fontId="17" fillId="0" borderId="0" xfId="0" applyFont="1" applyAlignment="1">
      <alignment horizontal="center" vertical="center"/>
    </xf>
    <xf numFmtId="0" fontId="4" fillId="6" borderId="32" xfId="0" applyFont="1" applyFill="1" applyBorder="1" applyAlignment="1">
      <alignment horizontal="center" vertical="center" wrapText="1"/>
    </xf>
    <xf numFmtId="0" fontId="17" fillId="0" borderId="39" xfId="0" applyFont="1" applyBorder="1" applyAlignment="1">
      <alignment horizontal="center" vertical="center"/>
    </xf>
    <xf numFmtId="49" fontId="18" fillId="8" borderId="39" xfId="0" applyNumberFormat="1" applyFont="1" applyFill="1" applyBorder="1" applyAlignment="1">
      <alignment horizontal="center" vertical="center"/>
    </xf>
    <xf numFmtId="0" fontId="17" fillId="0" borderId="31" xfId="0" applyFont="1" applyBorder="1" applyAlignment="1">
      <alignment horizontal="center" vertical="center"/>
    </xf>
    <xf numFmtId="0" fontId="17" fillId="0" borderId="36" xfId="0" applyFont="1" applyBorder="1" applyAlignment="1">
      <alignment horizontal="center" vertical="center"/>
    </xf>
    <xf numFmtId="0" fontId="4" fillId="12" borderId="32" xfId="0" applyFont="1" applyFill="1" applyBorder="1" applyAlignment="1" applyProtection="1">
      <alignment horizontal="center" vertical="center" shrinkToFit="1"/>
      <protection locked="0"/>
    </xf>
    <xf numFmtId="0" fontId="4" fillId="12" borderId="39" xfId="0" applyFont="1" applyFill="1" applyBorder="1" applyAlignment="1" applyProtection="1">
      <alignment horizontal="center" vertical="center" shrinkToFit="1"/>
      <protection locked="0"/>
    </xf>
    <xf numFmtId="0" fontId="4" fillId="12" borderId="36" xfId="0" applyFont="1" applyFill="1" applyBorder="1" applyAlignment="1" applyProtection="1">
      <alignment horizontal="center" vertical="center" shrinkToFit="1"/>
      <protection locked="0"/>
    </xf>
    <xf numFmtId="49" fontId="27" fillId="7" borderId="42" xfId="0" applyNumberFormat="1" applyFont="1" applyFill="1" applyBorder="1">
      <alignment vertical="center"/>
    </xf>
    <xf numFmtId="0" fontId="4" fillId="12" borderId="76" xfId="0" applyFont="1" applyFill="1" applyBorder="1" applyAlignment="1" applyProtection="1">
      <alignment horizontal="center" vertical="center" shrinkToFit="1"/>
      <protection locked="0"/>
    </xf>
    <xf numFmtId="0" fontId="27" fillId="7" borderId="36" xfId="0" applyFont="1" applyFill="1" applyBorder="1" applyAlignment="1">
      <alignment horizontal="center" vertical="center"/>
    </xf>
    <xf numFmtId="49" fontId="27" fillId="0" borderId="3"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left" vertical="center"/>
      <protection locked="0"/>
    </xf>
    <xf numFmtId="0" fontId="5" fillId="0" borderId="3" xfId="0" applyFont="1" applyBorder="1" applyAlignment="1" applyProtection="1">
      <alignment vertical="center" shrinkToFit="1"/>
      <protection locked="0"/>
    </xf>
    <xf numFmtId="0" fontId="5" fillId="0" borderId="3" xfId="0" applyFont="1" applyBorder="1" applyAlignment="1">
      <alignment horizontal="center" vertical="center"/>
    </xf>
    <xf numFmtId="176" fontId="27" fillId="0" borderId="3" xfId="0" applyNumberFormat="1" applyFont="1" applyBorder="1" applyAlignment="1">
      <alignment horizontal="center" vertical="center"/>
    </xf>
    <xf numFmtId="0" fontId="24" fillId="4" borderId="0" xfId="0" applyFont="1" applyFill="1" applyAlignment="1">
      <alignment horizontal="left" vertical="center"/>
    </xf>
    <xf numFmtId="0" fontId="10" fillId="10" borderId="0" xfId="0" applyFont="1" applyFill="1" applyAlignment="1">
      <alignment horizontal="left" vertical="center"/>
    </xf>
    <xf numFmtId="0" fontId="9" fillId="17" borderId="67" xfId="0" applyFont="1" applyFill="1" applyBorder="1" applyAlignment="1">
      <alignment vertical="top" wrapText="1"/>
    </xf>
    <xf numFmtId="0" fontId="9" fillId="17" borderId="68" xfId="0" applyFont="1" applyFill="1" applyBorder="1" applyAlignment="1">
      <alignment vertical="top" wrapText="1"/>
    </xf>
    <xf numFmtId="0" fontId="9" fillId="17" borderId="69" xfId="0" applyFont="1" applyFill="1" applyBorder="1" applyAlignment="1">
      <alignment vertical="top" wrapText="1"/>
    </xf>
    <xf numFmtId="0" fontId="9" fillId="17" borderId="70" xfId="0" applyFont="1" applyFill="1" applyBorder="1" applyAlignment="1">
      <alignment vertical="top" wrapText="1"/>
    </xf>
    <xf numFmtId="0" fontId="9" fillId="17" borderId="0" xfId="0" applyFont="1" applyFill="1" applyAlignment="1">
      <alignment vertical="top" wrapText="1"/>
    </xf>
    <xf numFmtId="0" fontId="9" fillId="17" borderId="71" xfId="0" applyFont="1" applyFill="1" applyBorder="1" applyAlignment="1">
      <alignment vertical="top" wrapText="1"/>
    </xf>
    <xf numFmtId="0" fontId="9" fillId="17" borderId="59" xfId="0" applyFont="1" applyFill="1" applyBorder="1" applyAlignment="1">
      <alignment vertical="top" wrapText="1"/>
    </xf>
    <xf numFmtId="0" fontId="9" fillId="17" borderId="72" xfId="0" applyFont="1" applyFill="1" applyBorder="1" applyAlignment="1">
      <alignment vertical="top" wrapText="1"/>
    </xf>
    <xf numFmtId="0" fontId="9" fillId="17" borderId="64" xfId="0" applyFont="1" applyFill="1" applyBorder="1" applyAlignment="1">
      <alignment vertical="top" wrapText="1"/>
    </xf>
    <xf numFmtId="0" fontId="27" fillId="0" borderId="0" xfId="0" applyFont="1" applyAlignment="1">
      <alignment vertical="center" wrapText="1"/>
    </xf>
    <xf numFmtId="0" fontId="7" fillId="3" borderId="30" xfId="0" applyFont="1" applyFill="1" applyBorder="1" applyAlignment="1" applyProtection="1">
      <alignment horizontal="center" vertical="center"/>
      <protection locked="0"/>
    </xf>
    <xf numFmtId="0" fontId="7" fillId="3" borderId="31" xfId="0" applyFont="1" applyFill="1" applyBorder="1" applyAlignment="1" applyProtection="1">
      <alignment horizontal="center" vertical="center"/>
      <protection locked="0"/>
    </xf>
    <xf numFmtId="49" fontId="27" fillId="3" borderId="46" xfId="0" applyNumberFormat="1" applyFont="1" applyFill="1" applyBorder="1" applyAlignment="1" applyProtection="1">
      <alignment horizontal="center" vertical="center"/>
      <protection locked="0"/>
    </xf>
    <xf numFmtId="49" fontId="27" fillId="3" borderId="47" xfId="0" applyNumberFormat="1" applyFont="1" applyFill="1" applyBorder="1" applyAlignment="1" applyProtection="1">
      <alignment horizontal="center" vertical="center"/>
      <protection locked="0"/>
    </xf>
    <xf numFmtId="0" fontId="27" fillId="3" borderId="46" xfId="0" applyFont="1" applyFill="1" applyBorder="1" applyAlignment="1" applyProtection="1">
      <alignment horizontal="center" vertical="center"/>
      <protection locked="0"/>
    </xf>
    <xf numFmtId="0" fontId="27" fillId="3" borderId="48" xfId="0" applyFont="1" applyFill="1" applyBorder="1" applyAlignment="1" applyProtection="1">
      <alignment horizontal="center" vertical="center"/>
      <protection locked="0"/>
    </xf>
    <xf numFmtId="0" fontId="5" fillId="12" borderId="60" xfId="0" applyFont="1" applyFill="1" applyBorder="1" applyAlignment="1" applyProtection="1">
      <alignment vertical="center" shrinkToFit="1"/>
      <protection locked="0"/>
    </xf>
    <xf numFmtId="0" fontId="5" fillId="12" borderId="61" xfId="0" applyFont="1" applyFill="1" applyBorder="1" applyAlignment="1" applyProtection="1">
      <alignment vertical="center" shrinkToFit="1"/>
      <protection locked="0"/>
    </xf>
    <xf numFmtId="0" fontId="5" fillId="12" borderId="62" xfId="0" applyFont="1" applyFill="1" applyBorder="1" applyAlignment="1" applyProtection="1">
      <alignment vertical="center" shrinkToFit="1"/>
      <protection locked="0"/>
    </xf>
    <xf numFmtId="0" fontId="7" fillId="3" borderId="34" xfId="0" applyFont="1" applyFill="1" applyBorder="1" applyAlignment="1" applyProtection="1">
      <alignment horizontal="center" vertical="center"/>
      <protection locked="0"/>
    </xf>
    <xf numFmtId="49" fontId="27" fillId="3" borderId="63" xfId="0" applyNumberFormat="1" applyFont="1" applyFill="1" applyBorder="1" applyAlignment="1" applyProtection="1">
      <alignment horizontal="center" vertical="center"/>
      <protection locked="0"/>
    </xf>
    <xf numFmtId="49" fontId="27" fillId="3" borderId="64" xfId="0" applyNumberFormat="1" applyFont="1" applyFill="1" applyBorder="1" applyAlignment="1" applyProtection="1">
      <alignment horizontal="center" vertical="center"/>
      <protection locked="0"/>
    </xf>
    <xf numFmtId="0" fontId="27" fillId="11" borderId="46" xfId="0" applyFont="1" applyFill="1" applyBorder="1" applyAlignment="1" applyProtection="1">
      <alignment horizontal="center" vertical="center"/>
      <protection locked="0"/>
    </xf>
    <xf numFmtId="0" fontId="27" fillId="11" borderId="56" xfId="0" applyFont="1" applyFill="1" applyBorder="1" applyAlignment="1" applyProtection="1">
      <alignment horizontal="center" vertical="center"/>
      <protection locked="0"/>
    </xf>
    <xf numFmtId="0" fontId="5" fillId="0" borderId="33" xfId="0" applyFont="1" applyBorder="1" applyAlignment="1">
      <alignment horizontal="center" vertical="center" wrapText="1"/>
    </xf>
    <xf numFmtId="0" fontId="5" fillId="0" borderId="32" xfId="0" applyFont="1" applyBorder="1" applyAlignment="1">
      <alignment horizontal="center" vertical="center"/>
    </xf>
    <xf numFmtId="0" fontId="27" fillId="0" borderId="35"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3" xfId="0" applyFont="1" applyBorder="1" applyAlignment="1">
      <alignment horizontal="center" vertical="center" wrapText="1"/>
    </xf>
    <xf numFmtId="0" fontId="35" fillId="0" borderId="51" xfId="0" applyFont="1" applyBorder="1" applyAlignment="1">
      <alignment horizontal="center" vertical="center"/>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53" xfId="0" applyFont="1" applyBorder="1" applyAlignment="1">
      <alignment horizontal="center" vertical="center"/>
    </xf>
    <xf numFmtId="0" fontId="27" fillId="0" borderId="54" xfId="0" applyFont="1" applyBorder="1" applyAlignment="1">
      <alignment horizontal="center" vertical="center" wrapText="1"/>
    </xf>
    <xf numFmtId="0" fontId="27" fillId="0" borderId="55" xfId="0" applyFont="1" applyBorder="1" applyAlignment="1">
      <alignment horizontal="center" vertical="center"/>
    </xf>
    <xf numFmtId="0" fontId="27" fillId="0" borderId="20" xfId="0" applyFont="1" applyBorder="1" applyAlignment="1">
      <alignment horizontal="center" vertical="center"/>
    </xf>
    <xf numFmtId="0" fontId="27" fillId="0" borderId="0" xfId="0" applyFont="1" applyAlignment="1">
      <alignment horizontal="center" vertical="center"/>
    </xf>
    <xf numFmtId="0" fontId="27" fillId="0" borderId="38" xfId="0" applyFont="1" applyBorder="1" applyAlignment="1">
      <alignment horizontal="center" vertical="center" wrapText="1"/>
    </xf>
    <xf numFmtId="0" fontId="27" fillId="0" borderId="35" xfId="0" applyFont="1" applyBorder="1" applyAlignment="1">
      <alignment horizontal="center" vertical="center"/>
    </xf>
    <xf numFmtId="49" fontId="27" fillId="3" borderId="46" xfId="0" applyNumberFormat="1" applyFont="1" applyFill="1" applyBorder="1" applyAlignment="1" applyProtection="1">
      <alignment horizontal="left" vertical="center"/>
      <protection locked="0"/>
    </xf>
    <xf numFmtId="49" fontId="27" fillId="3" borderId="56" xfId="0" applyNumberFormat="1" applyFont="1" applyFill="1" applyBorder="1" applyAlignment="1" applyProtection="1">
      <alignment horizontal="left" vertical="center"/>
      <protection locked="0"/>
    </xf>
    <xf numFmtId="0" fontId="27" fillId="0" borderId="57" xfId="0" applyFont="1" applyBorder="1" applyAlignment="1">
      <alignment horizontal="center" vertical="center"/>
    </xf>
    <xf numFmtId="0" fontId="27" fillId="0" borderId="58" xfId="0" applyFont="1" applyBorder="1" applyAlignment="1">
      <alignment horizontal="center" vertical="center"/>
    </xf>
    <xf numFmtId="0" fontId="27" fillId="0" borderId="66" xfId="0" applyFont="1" applyBorder="1" applyAlignment="1">
      <alignment horizontal="center" vertical="center" wrapText="1"/>
    </xf>
    <xf numFmtId="49" fontId="27" fillId="3" borderId="59" xfId="0" applyNumberFormat="1" applyFont="1" applyFill="1" applyBorder="1" applyAlignment="1" applyProtection="1">
      <alignment horizontal="left" vertical="center"/>
      <protection locked="0"/>
    </xf>
    <xf numFmtId="49" fontId="27" fillId="3" borderId="48" xfId="0" applyNumberFormat="1" applyFont="1" applyFill="1" applyBorder="1" applyAlignment="1" applyProtection="1">
      <alignment horizontal="left" vertical="center"/>
      <protection locked="0"/>
    </xf>
    <xf numFmtId="49" fontId="27" fillId="3" borderId="47" xfId="0" applyNumberFormat="1" applyFont="1" applyFill="1" applyBorder="1" applyAlignment="1" applyProtection="1">
      <alignment horizontal="left" vertical="center"/>
      <protection locked="0"/>
    </xf>
    <xf numFmtId="49" fontId="27" fillId="3" borderId="31" xfId="0" applyNumberFormat="1" applyFont="1" applyFill="1" applyBorder="1" applyAlignment="1" applyProtection="1">
      <alignment horizontal="left" vertical="center"/>
      <protection locked="0"/>
    </xf>
    <xf numFmtId="49" fontId="27" fillId="3" borderId="36" xfId="0" applyNumberFormat="1" applyFont="1" applyFill="1" applyBorder="1" applyAlignment="1" applyProtection="1">
      <alignment horizontal="left" vertical="center"/>
      <protection locked="0"/>
    </xf>
    <xf numFmtId="0" fontId="6" fillId="7" borderId="57" xfId="0" applyFont="1" applyFill="1" applyBorder="1" applyAlignment="1">
      <alignment horizontal="center" vertical="center"/>
    </xf>
    <xf numFmtId="0" fontId="6" fillId="7" borderId="65" xfId="0" applyFont="1" applyFill="1" applyBorder="1" applyAlignment="1">
      <alignment horizontal="center"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31" xfId="0" applyFont="1" applyBorder="1" applyAlignment="1">
      <alignment horizontal="center" vertical="center" wrapText="1"/>
    </xf>
    <xf numFmtId="0" fontId="27" fillId="0" borderId="31" xfId="0" applyFont="1" applyBorder="1" applyAlignment="1">
      <alignment horizontal="center" vertical="center"/>
    </xf>
    <xf numFmtId="0" fontId="27" fillId="0" borderId="36" xfId="0" applyFont="1" applyBorder="1" applyAlignment="1">
      <alignment horizontal="center" vertical="center"/>
    </xf>
    <xf numFmtId="0" fontId="6" fillId="7" borderId="34" xfId="0" applyFont="1" applyFill="1" applyBorder="1" applyAlignment="1">
      <alignment horizontal="center" vertical="center"/>
    </xf>
    <xf numFmtId="0" fontId="6" fillId="7" borderId="40" xfId="0" applyFont="1" applyFill="1" applyBorder="1" applyAlignment="1">
      <alignment horizontal="center" vertical="center"/>
    </xf>
    <xf numFmtId="0" fontId="36" fillId="18" borderId="60" xfId="0" applyFont="1" applyFill="1" applyBorder="1" applyAlignment="1">
      <alignment horizontal="center" vertical="center" wrapText="1"/>
    </xf>
    <xf numFmtId="0" fontId="36" fillId="18" borderId="61" xfId="0" applyFont="1" applyFill="1" applyBorder="1" applyAlignment="1">
      <alignment horizontal="center" vertical="center"/>
    </xf>
    <xf numFmtId="0" fontId="36" fillId="18" borderId="62" xfId="0" applyFont="1" applyFill="1" applyBorder="1" applyAlignment="1">
      <alignment horizontal="center" vertical="center"/>
    </xf>
    <xf numFmtId="0" fontId="27" fillId="7" borderId="33" xfId="0" applyFont="1" applyFill="1" applyBorder="1" applyAlignment="1">
      <alignment horizontal="center" vertical="center"/>
    </xf>
    <xf numFmtId="0" fontId="27" fillId="7" borderId="42"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33" xfId="0" applyFont="1" applyBorder="1" applyAlignment="1">
      <alignment horizontal="center" vertical="center"/>
    </xf>
    <xf numFmtId="0" fontId="42" fillId="7" borderId="11" xfId="0" applyFont="1" applyFill="1" applyBorder="1" applyAlignment="1">
      <alignment horizontal="center" vertical="center"/>
    </xf>
    <xf numFmtId="0" fontId="42" fillId="7" borderId="73" xfId="0" applyFont="1" applyFill="1" applyBorder="1" applyAlignment="1">
      <alignment horizontal="center" vertical="center"/>
    </xf>
    <xf numFmtId="0" fontId="41" fillId="12" borderId="11" xfId="0" applyFont="1" applyFill="1" applyBorder="1" applyAlignment="1" applyProtection="1">
      <alignment horizontal="center" vertical="center" shrinkToFit="1"/>
      <protection locked="0"/>
    </xf>
    <xf numFmtId="0" fontId="41" fillId="12" borderId="74" xfId="0" applyFont="1" applyFill="1" applyBorder="1" applyAlignment="1" applyProtection="1">
      <alignment horizontal="center" vertical="center" shrinkToFit="1"/>
      <protection locked="0"/>
    </xf>
    <xf numFmtId="0" fontId="41" fillId="12" borderId="75" xfId="0" applyFont="1" applyFill="1" applyBorder="1" applyAlignment="1" applyProtection="1">
      <alignment horizontal="center" vertical="center" shrinkToFit="1"/>
      <protection locked="0"/>
    </xf>
    <xf numFmtId="0" fontId="41" fillId="12" borderId="73" xfId="0" applyFont="1" applyFill="1" applyBorder="1" applyAlignment="1" applyProtection="1">
      <alignment horizontal="center" vertical="center" shrinkToFit="1"/>
      <protection locked="0"/>
    </xf>
    <xf numFmtId="0" fontId="27" fillId="0" borderId="11" xfId="0" applyFont="1" applyBorder="1" applyAlignment="1">
      <alignment horizontal="center" vertical="center"/>
    </xf>
    <xf numFmtId="0" fontId="27" fillId="0" borderId="73" xfId="0" applyFont="1" applyBorder="1" applyAlignment="1">
      <alignment horizontal="center" vertical="center"/>
    </xf>
    <xf numFmtId="0" fontId="6" fillId="17" borderId="1" xfId="0" applyFont="1" applyFill="1" applyBorder="1" applyAlignment="1">
      <alignment horizontal="left" vertical="top" wrapText="1"/>
    </xf>
    <xf numFmtId="0" fontId="6" fillId="17" borderId="2" xfId="0" applyFont="1" applyFill="1" applyBorder="1" applyAlignment="1">
      <alignment horizontal="left" vertical="top" wrapText="1"/>
    </xf>
    <xf numFmtId="0" fontId="6" fillId="17" borderId="43" xfId="0" applyFont="1" applyFill="1" applyBorder="1" applyAlignment="1">
      <alignment horizontal="left" vertical="top" wrapText="1"/>
    </xf>
    <xf numFmtId="0" fontId="6" fillId="17" borderId="3" xfId="0" applyFont="1" applyFill="1" applyBorder="1" applyAlignment="1">
      <alignment horizontal="left" vertical="top" wrapText="1"/>
    </xf>
    <xf numFmtId="0" fontId="6" fillId="17" borderId="0" xfId="0" applyFont="1" applyFill="1" applyAlignment="1">
      <alignment horizontal="left" vertical="top" wrapText="1"/>
    </xf>
    <xf numFmtId="0" fontId="6" fillId="17" borderId="44" xfId="0" applyFont="1" applyFill="1" applyBorder="1" applyAlignment="1">
      <alignment horizontal="left" vertical="top" wrapText="1"/>
    </xf>
    <xf numFmtId="0" fontId="6" fillId="17" borderId="25" xfId="0" applyFont="1" applyFill="1" applyBorder="1" applyAlignment="1">
      <alignment horizontal="left" vertical="top" wrapText="1"/>
    </xf>
    <xf numFmtId="0" fontId="6" fillId="17" borderId="6" xfId="0" applyFont="1" applyFill="1" applyBorder="1" applyAlignment="1">
      <alignment horizontal="left" vertical="top" wrapText="1"/>
    </xf>
    <xf numFmtId="0" fontId="6" fillId="17" borderId="45" xfId="0" applyFont="1" applyFill="1" applyBorder="1" applyAlignment="1">
      <alignment horizontal="left" vertical="top" wrapText="1"/>
    </xf>
  </cellXfs>
  <cellStyles count="2">
    <cellStyle name="標準" xfId="0" builtinId="0"/>
    <cellStyle name="標準 2" xfId="1" xr:uid="{00000000-0005-0000-0000-000001000000}"/>
  </cellStyles>
  <dxfs count="149">
    <dxf>
      <font>
        <condense val="0"/>
        <extend val="0"/>
        <color indexed="9"/>
      </font>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indexed="27"/>
        </patternFill>
      </fill>
    </dxf>
    <dxf>
      <fill>
        <patternFill>
          <bgColor rgb="FFFFCCFF"/>
        </patternFill>
      </fill>
    </dxf>
    <dxf>
      <fill>
        <patternFill>
          <bgColor indexed="27"/>
        </patternFill>
      </fill>
    </dxf>
    <dxf>
      <fill>
        <patternFill>
          <bgColor rgb="FFFFCCFF"/>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FFCCFF"/>
        </patternFill>
      </fill>
    </dxf>
    <dxf>
      <fill>
        <patternFill>
          <bgColor indexed="27"/>
        </patternFill>
      </fill>
    </dxf>
    <dxf>
      <fill>
        <patternFill>
          <bgColor rgb="FFFFCCFF"/>
        </patternFill>
      </fill>
    </dxf>
    <dxf>
      <fill>
        <patternFill>
          <bgColor indexed="27"/>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ont>
        <b/>
        <i val="0"/>
        <color rgb="FFFF0000"/>
      </font>
      <fill>
        <patternFill patternType="none">
          <bgColor indexed="65"/>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CC0000"/>
        </patternFill>
      </fill>
    </dxf>
    <dxf>
      <fill>
        <patternFill>
          <bgColor rgb="FFFFCCFF"/>
        </patternFill>
      </fill>
    </dxf>
    <dxf>
      <fill>
        <patternFill>
          <bgColor indexed="41"/>
        </patternFill>
      </fill>
    </dxf>
    <dxf>
      <fill>
        <patternFill>
          <bgColor indexed="41"/>
        </patternFill>
      </fill>
    </dxf>
    <dxf>
      <fill>
        <patternFill>
          <bgColor rgb="FFFFCCFF"/>
        </patternFill>
      </fill>
    </dxf>
    <dxf>
      <fill>
        <patternFill>
          <bgColor rgb="FFFFCCFF"/>
        </patternFill>
      </fill>
    </dxf>
    <dxf>
      <fill>
        <patternFill>
          <bgColor indexed="41"/>
        </patternFill>
      </fill>
    </dxf>
    <dxf>
      <fill>
        <patternFill>
          <bgColor rgb="FFFFCCFF"/>
        </patternFill>
      </fill>
    </dxf>
    <dxf>
      <fill>
        <patternFill>
          <bgColor indexed="41"/>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FFC7CE"/>
        </patternFill>
      </fill>
    </dxf>
    <dxf>
      <fill>
        <patternFill>
          <bgColor indexed="41"/>
        </patternFill>
      </fill>
    </dxf>
    <dxf>
      <fill>
        <patternFill>
          <bgColor rgb="FFFFCCFF"/>
        </patternFill>
      </fill>
    </dxf>
    <dxf>
      <fill>
        <patternFill>
          <bgColor indexed="41"/>
        </patternFill>
      </fill>
    </dxf>
    <dxf>
      <fill>
        <patternFill>
          <bgColor rgb="FFFFCCFF"/>
        </patternFill>
      </fill>
    </dxf>
    <dxf>
      <fill>
        <patternFill>
          <bgColor indexed="41"/>
        </patternFill>
      </fill>
    </dxf>
    <dxf>
      <fill>
        <patternFill>
          <bgColor rgb="FFFFCCFF"/>
        </patternFill>
      </fill>
    </dxf>
    <dxf>
      <fill>
        <patternFill>
          <bgColor rgb="FFFFCCFF"/>
        </patternFill>
      </fill>
    </dxf>
    <dxf>
      <fill>
        <patternFill>
          <bgColor indexed="41"/>
        </patternFill>
      </fill>
    </dxf>
    <dxf>
      <fill>
        <patternFill>
          <bgColor indexed="27"/>
        </patternFill>
      </fill>
    </dxf>
    <dxf>
      <fill>
        <patternFill>
          <bgColor rgb="FFFFCCFF"/>
        </patternFill>
      </fill>
    </dxf>
    <dxf>
      <fill>
        <patternFill>
          <bgColor rgb="FFFFCCFF"/>
        </patternFill>
      </fill>
    </dxf>
    <dxf>
      <fill>
        <patternFill>
          <bgColor indexed="10"/>
        </patternFill>
      </fill>
    </dxf>
    <dxf>
      <fill>
        <patternFill>
          <bgColor indexed="41"/>
        </patternFill>
      </fill>
    </dxf>
    <dxf>
      <fill>
        <patternFill>
          <bgColor indexed="41"/>
        </patternFill>
      </fill>
    </dxf>
    <dxf>
      <fill>
        <patternFill>
          <bgColor rgb="FFFFCCFF"/>
        </patternFill>
      </fill>
    </dxf>
    <dxf>
      <fill>
        <patternFill>
          <bgColor theme="0" tint="-0.24994659260841701"/>
        </patternFill>
      </fill>
    </dxf>
    <dxf>
      <fill>
        <patternFill>
          <bgColor theme="0" tint="-0.24994659260841701"/>
        </patternFill>
      </fill>
    </dxf>
    <dxf>
      <fill>
        <patternFill>
          <bgColor rgb="FFFFCCFF"/>
        </patternFill>
      </fill>
    </dxf>
    <dxf>
      <fill>
        <patternFill>
          <bgColor indexed="27"/>
        </patternFill>
      </fill>
    </dxf>
    <dxf>
      <fill>
        <patternFill>
          <bgColor rgb="FFFFCCFF"/>
        </patternFill>
      </fill>
    </dxf>
    <dxf>
      <fill>
        <patternFill>
          <bgColor rgb="FFCCFFFF"/>
        </patternFill>
      </fill>
    </dxf>
    <dxf>
      <fill>
        <patternFill>
          <bgColor rgb="FFFF0000"/>
        </patternFill>
      </fill>
    </dxf>
    <dxf>
      <font>
        <condense val="0"/>
        <extend val="0"/>
        <color indexed="9"/>
      </font>
      <fill>
        <patternFill>
          <bgColor indexed="10"/>
        </patternFill>
      </fill>
    </dxf>
  </dxfs>
  <tableStyles count="0" defaultTableStyle="TableStyleMedium9" defaultPivotStyle="PivotStyleLight16"/>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sheetPr>
  <dimension ref="A1:F67"/>
  <sheetViews>
    <sheetView showGridLines="0" tabSelected="1" topLeftCell="A5" zoomScale="150" zoomScaleNormal="150" workbookViewId="0">
      <selection activeCell="C5" sqref="C5:E5"/>
    </sheetView>
  </sheetViews>
  <sheetFormatPr baseColWidth="10" defaultColWidth="9" defaultRowHeight="16"/>
  <cols>
    <col min="1" max="1" width="3.6640625" style="119" customWidth="1"/>
    <col min="2" max="3" width="4.33203125" style="119" customWidth="1"/>
    <col min="4" max="4" width="97.6640625" style="119" customWidth="1"/>
    <col min="5" max="6" width="4.33203125" style="119" customWidth="1"/>
    <col min="7" max="16384" width="9" style="1"/>
  </cols>
  <sheetData>
    <row r="1" spans="2:6" ht="22">
      <c r="B1" s="166" t="s">
        <v>39</v>
      </c>
      <c r="C1" s="166"/>
      <c r="D1" s="166"/>
      <c r="E1" s="166"/>
      <c r="F1" s="141"/>
    </row>
    <row r="2" spans="2:6" ht="25">
      <c r="B2" s="142"/>
      <c r="C2" s="142"/>
      <c r="D2" s="143" t="s">
        <v>78</v>
      </c>
      <c r="E2" s="142"/>
      <c r="F2" s="142"/>
    </row>
    <row r="3" spans="2:6" ht="25">
      <c r="B3" s="142"/>
      <c r="C3" s="142"/>
      <c r="D3" s="143" t="s">
        <v>79</v>
      </c>
      <c r="E3" s="142"/>
      <c r="F3" s="142"/>
    </row>
    <row r="4" spans="2:6" ht="25">
      <c r="B4" s="142"/>
      <c r="C4" s="142"/>
      <c r="D4" s="115" t="s">
        <v>201</v>
      </c>
      <c r="E4" s="142"/>
      <c r="F4" s="142"/>
    </row>
    <row r="5" spans="2:6">
      <c r="C5" s="167" t="s">
        <v>40</v>
      </c>
      <c r="D5" s="167"/>
      <c r="E5" s="167"/>
    </row>
    <row r="6" spans="2:6">
      <c r="D6" s="119" t="s">
        <v>41</v>
      </c>
    </row>
    <row r="7" spans="2:6">
      <c r="D7" s="119" t="s">
        <v>42</v>
      </c>
    </row>
    <row r="8" spans="2:6">
      <c r="D8" s="119" t="s">
        <v>43</v>
      </c>
    </row>
    <row r="9" spans="2:6">
      <c r="C9" s="167" t="s">
        <v>44</v>
      </c>
      <c r="D9" s="167"/>
      <c r="E9" s="167"/>
    </row>
    <row r="10" spans="2:6">
      <c r="C10" s="142"/>
      <c r="D10" s="116" t="s">
        <v>96</v>
      </c>
      <c r="E10" s="142"/>
    </row>
    <row r="11" spans="2:6">
      <c r="D11" s="119" t="s">
        <v>97</v>
      </c>
    </row>
    <row r="12" spans="2:6">
      <c r="D12" s="3" t="s">
        <v>98</v>
      </c>
    </row>
    <row r="13" spans="2:6" s="3" customFormat="1">
      <c r="D13" s="3" t="s">
        <v>99</v>
      </c>
    </row>
    <row r="14" spans="2:6">
      <c r="D14" s="119" t="s">
        <v>100</v>
      </c>
    </row>
    <row r="15" spans="2:6" s="3" customFormat="1"/>
    <row r="16" spans="2:6" s="3" customFormat="1">
      <c r="C16" s="117" t="s">
        <v>101</v>
      </c>
    </row>
    <row r="17" spans="3:4">
      <c r="D17" s="118" t="s">
        <v>199</v>
      </c>
    </row>
    <row r="18" spans="3:4">
      <c r="D18" s="118" t="s">
        <v>124</v>
      </c>
    </row>
    <row r="19" spans="3:4">
      <c r="D19" s="118" t="s">
        <v>200</v>
      </c>
    </row>
    <row r="20" spans="3:4">
      <c r="D20" s="118"/>
    </row>
    <row r="21" spans="3:4" s="3" customFormat="1">
      <c r="C21" s="117" t="s">
        <v>102</v>
      </c>
    </row>
    <row r="22" spans="3:4">
      <c r="D22" s="118" t="s">
        <v>130</v>
      </c>
    </row>
    <row r="23" spans="3:4">
      <c r="D23" s="118" t="s">
        <v>117</v>
      </c>
    </row>
    <row r="24" spans="3:4">
      <c r="D24" s="3" t="s">
        <v>80</v>
      </c>
    </row>
    <row r="25" spans="3:4">
      <c r="D25" s="3" t="s">
        <v>103</v>
      </c>
    </row>
    <row r="26" spans="3:4">
      <c r="D26" s="118" t="s">
        <v>131</v>
      </c>
    </row>
    <row r="27" spans="3:4">
      <c r="D27" s="118" t="s">
        <v>104</v>
      </c>
    </row>
    <row r="28" spans="3:4">
      <c r="D28" s="3" t="s">
        <v>148</v>
      </c>
    </row>
    <row r="29" spans="3:4">
      <c r="D29" s="118" t="s">
        <v>110</v>
      </c>
    </row>
    <row r="30" spans="3:4">
      <c r="D30" s="3" t="s">
        <v>120</v>
      </c>
    </row>
    <row r="31" spans="3:4">
      <c r="D31" s="3" t="s">
        <v>121</v>
      </c>
    </row>
    <row r="32" spans="3:4" s="3" customFormat="1">
      <c r="D32" s="3" t="s">
        <v>105</v>
      </c>
    </row>
    <row r="33" spans="3:5">
      <c r="D33" s="118" t="s">
        <v>111</v>
      </c>
    </row>
    <row r="34" spans="3:5">
      <c r="D34" s="118" t="s">
        <v>110</v>
      </c>
    </row>
    <row r="35" spans="3:5" s="3" customFormat="1">
      <c r="D35" s="3" t="s">
        <v>132</v>
      </c>
    </row>
    <row r="36" spans="3:5">
      <c r="D36" s="118" t="s">
        <v>133</v>
      </c>
    </row>
    <row r="37" spans="3:5">
      <c r="D37" s="118" t="s">
        <v>106</v>
      </c>
    </row>
    <row r="38" spans="3:5" s="3" customFormat="1">
      <c r="D38" s="3" t="s">
        <v>107</v>
      </c>
    </row>
    <row r="39" spans="3:5" s="3" customFormat="1">
      <c r="D39" s="3" t="s">
        <v>108</v>
      </c>
    </row>
    <row r="40" spans="3:5" s="3" customFormat="1">
      <c r="D40" s="3" t="s">
        <v>92</v>
      </c>
    </row>
    <row r="41" spans="3:5" s="3" customFormat="1">
      <c r="D41" s="3" t="s">
        <v>137</v>
      </c>
    </row>
    <row r="42" spans="3:5">
      <c r="D42" s="118" t="s">
        <v>109</v>
      </c>
    </row>
    <row r="43" spans="3:5">
      <c r="D43" s="3"/>
    </row>
    <row r="44" spans="3:5" s="3" customFormat="1">
      <c r="C44" s="117" t="s">
        <v>138</v>
      </c>
    </row>
    <row r="45" spans="3:5">
      <c r="C45" s="119" t="s">
        <v>50</v>
      </c>
      <c r="D45" s="118" t="s">
        <v>115</v>
      </c>
    </row>
    <row r="46" spans="3:5">
      <c r="D46" s="3"/>
    </row>
    <row r="47" spans="3:5">
      <c r="C47" s="167" t="s">
        <v>81</v>
      </c>
      <c r="D47" s="167"/>
      <c r="E47" s="167"/>
    </row>
    <row r="48" spans="3:5">
      <c r="D48" s="119" t="s">
        <v>45</v>
      </c>
    </row>
    <row r="49" spans="3:4">
      <c r="D49" s="119" t="s">
        <v>46</v>
      </c>
    </row>
    <row r="50" spans="3:4">
      <c r="D50" s="119" t="s">
        <v>47</v>
      </c>
    </row>
    <row r="51" spans="3:4">
      <c r="D51" s="3" t="s">
        <v>48</v>
      </c>
    </row>
    <row r="52" spans="3:4">
      <c r="D52" s="3" t="s">
        <v>82</v>
      </c>
    </row>
    <row r="53" spans="3:4">
      <c r="D53" s="119" t="s">
        <v>49</v>
      </c>
    </row>
    <row r="54" spans="3:4">
      <c r="C54" s="119" t="s">
        <v>50</v>
      </c>
      <c r="D54" s="119" t="s">
        <v>51</v>
      </c>
    </row>
    <row r="55" spans="3:4">
      <c r="D55" s="119" t="s">
        <v>52</v>
      </c>
    </row>
    <row r="56" spans="3:4">
      <c r="D56" s="119" t="s">
        <v>53</v>
      </c>
    </row>
    <row r="57" spans="3:4">
      <c r="D57" s="119" t="s">
        <v>54</v>
      </c>
    </row>
    <row r="58" spans="3:4">
      <c r="D58" s="119" t="s">
        <v>55</v>
      </c>
    </row>
    <row r="59" spans="3:4">
      <c r="D59" s="119" t="s">
        <v>56</v>
      </c>
    </row>
    <row r="60" spans="3:4">
      <c r="D60" s="119" t="s">
        <v>57</v>
      </c>
    </row>
    <row r="61" spans="3:4">
      <c r="D61" s="119" t="s">
        <v>58</v>
      </c>
    </row>
    <row r="62" spans="3:4">
      <c r="D62" s="119" t="s">
        <v>59</v>
      </c>
    </row>
    <row r="63" spans="3:4">
      <c r="D63" s="119" t="s">
        <v>60</v>
      </c>
    </row>
    <row r="64" spans="3:4">
      <c r="D64" s="119" t="s">
        <v>61</v>
      </c>
    </row>
    <row r="65" spans="4:4">
      <c r="D65" s="119" t="s">
        <v>62</v>
      </c>
    </row>
    <row r="66" spans="4:4">
      <c r="D66" s="118" t="s">
        <v>83</v>
      </c>
    </row>
    <row r="67" spans="4:4">
      <c r="D67" s="119" t="s">
        <v>95</v>
      </c>
    </row>
  </sheetData>
  <sheetProtection algorithmName="SHA-512" hashValue="n4faMNQv5dd2Ur5KBPVIlijv89z7SOhVfo4kE7rSK66HnxlUCTfNX6IlQG8uWA6fKNZhuH7tgZ0uTX09hWrLmw==" saltValue="apHWDaua7Os55I9OEk46oQ==" spinCount="100000" sheet="1" objects="1" scenarios="1"/>
  <mergeCells count="4">
    <mergeCell ref="B1:E1"/>
    <mergeCell ref="C5:E5"/>
    <mergeCell ref="C9:E9"/>
    <mergeCell ref="C47:E47"/>
  </mergeCells>
  <phoneticPr fontId="1"/>
  <pageMargins left="0.75" right="0.75" top="1" bottom="1" header="0.51200000000000001" footer="0.51200000000000001"/>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BF155"/>
  <sheetViews>
    <sheetView showGridLines="0" zoomScale="90" zoomScaleNormal="90" workbookViewId="0">
      <selection activeCell="B4" sqref="B4:C4"/>
    </sheetView>
  </sheetViews>
  <sheetFormatPr baseColWidth="10" defaultColWidth="9" defaultRowHeight="16"/>
  <cols>
    <col min="1" max="1" width="3.33203125" style="47" customWidth="1"/>
    <col min="2" max="2" width="7.5" style="2" customWidth="1"/>
    <col min="3" max="3" width="8.6640625" style="2" customWidth="1"/>
    <col min="4" max="4" width="9.83203125" style="1" customWidth="1"/>
    <col min="5" max="5" width="16.83203125" style="1" customWidth="1"/>
    <col min="6" max="6" width="9.33203125" style="2" customWidth="1"/>
    <col min="7" max="10" width="13.83203125" style="2" customWidth="1"/>
    <col min="11" max="11" width="3.1640625" style="1" customWidth="1"/>
    <col min="12" max="12" width="21.6640625" style="1" customWidth="1"/>
    <col min="13" max="13" width="9.6640625" style="2" customWidth="1"/>
    <col min="14" max="14" width="9" style="2" customWidth="1"/>
    <col min="15" max="15" width="9.6640625" style="2" customWidth="1"/>
    <col min="16" max="16" width="9" style="2" customWidth="1"/>
    <col min="17" max="17" width="9.33203125" style="1" hidden="1" customWidth="1"/>
    <col min="18" max="22" width="10.1640625" style="55" hidden="1" customWidth="1"/>
    <col min="23" max="27" width="10.1640625" style="3" hidden="1" customWidth="1"/>
    <col min="28" max="28" width="3.1640625" style="1" hidden="1" customWidth="1"/>
    <col min="29" max="33" width="2.83203125" style="3" hidden="1" customWidth="1"/>
    <col min="34" max="34" width="2.33203125" style="3" hidden="1" customWidth="1"/>
    <col min="35" max="35" width="3.33203125" style="3" hidden="1" customWidth="1"/>
    <col min="36" max="37" width="15.1640625" style="3" hidden="1" customWidth="1"/>
    <col min="38" max="44" width="2.83203125" style="3" hidden="1" customWidth="1"/>
    <col min="45" max="45" width="10.6640625" style="3" hidden="1" customWidth="1"/>
    <col min="46" max="49" width="2.83203125" style="3" hidden="1" customWidth="1"/>
    <col min="50" max="52" width="2.83203125" style="1" hidden="1" customWidth="1"/>
    <col min="53" max="54" width="7.33203125" style="3" hidden="1" customWidth="1"/>
    <col min="55" max="58" width="7.33203125" style="1" hidden="1" customWidth="1"/>
    <col min="59" max="61" width="9" style="1" customWidth="1"/>
    <col min="62" max="16384" width="9" style="1"/>
  </cols>
  <sheetData>
    <row r="1" spans="1:58" ht="25.5" customHeight="1" thickBot="1">
      <c r="B1" s="199" t="s">
        <v>198</v>
      </c>
      <c r="C1" s="199"/>
      <c r="D1" s="199"/>
      <c r="E1" s="199"/>
      <c r="F1" s="199"/>
      <c r="G1" s="206" t="s">
        <v>35</v>
      </c>
      <c r="H1" s="206"/>
      <c r="I1" s="206"/>
      <c r="L1" s="48"/>
      <c r="M1" s="48"/>
      <c r="N1" s="48"/>
      <c r="O1" s="48"/>
      <c r="P1" s="48"/>
      <c r="R1" s="49"/>
      <c r="S1" s="49"/>
      <c r="T1" s="49"/>
      <c r="U1" s="49"/>
      <c r="V1" s="49"/>
      <c r="W1" s="49"/>
      <c r="X1" s="49"/>
      <c r="Y1" s="49"/>
      <c r="Z1" s="49"/>
    </row>
    <row r="2" spans="1:58" ht="6.75" customHeight="1" thickTop="1" thickBot="1">
      <c r="L2" s="48"/>
      <c r="M2" s="48"/>
      <c r="N2" s="48"/>
      <c r="O2" s="48"/>
      <c r="P2" s="48"/>
      <c r="R2" s="49"/>
      <c r="S2" s="49"/>
      <c r="T2" s="49"/>
      <c r="U2" s="49"/>
      <c r="V2" s="49"/>
      <c r="W2" s="49"/>
      <c r="X2" s="49"/>
      <c r="Y2" s="49"/>
      <c r="Z2" s="49"/>
    </row>
    <row r="3" spans="1:58" ht="33" customHeight="1">
      <c r="B3" s="205" t="s">
        <v>32</v>
      </c>
      <c r="C3" s="202"/>
      <c r="D3" s="200" t="s">
        <v>118</v>
      </c>
      <c r="E3" s="201"/>
      <c r="F3" s="200" t="s">
        <v>119</v>
      </c>
      <c r="G3" s="202"/>
      <c r="H3" s="203" t="s">
        <v>116</v>
      </c>
      <c r="I3" s="204"/>
      <c r="L3" s="168" t="s">
        <v>146</v>
      </c>
      <c r="M3" s="169"/>
      <c r="N3" s="169"/>
      <c r="O3" s="169"/>
      <c r="P3" s="170"/>
      <c r="R3" s="3"/>
      <c r="S3" s="3"/>
      <c r="T3" s="3"/>
      <c r="U3" s="3"/>
      <c r="V3" s="3"/>
    </row>
    <row r="4" spans="1:58" ht="27" customHeight="1">
      <c r="B4" s="188"/>
      <c r="C4" s="189"/>
      <c r="D4" s="190"/>
      <c r="E4" s="191"/>
      <c r="F4" s="182"/>
      <c r="G4" s="183"/>
      <c r="H4" s="180"/>
      <c r="I4" s="181"/>
      <c r="J4" s="161"/>
      <c r="L4" s="171"/>
      <c r="M4" s="172"/>
      <c r="N4" s="172"/>
      <c r="O4" s="172"/>
      <c r="P4" s="173"/>
      <c r="R4" s="3"/>
      <c r="S4" s="3"/>
      <c r="T4" s="3"/>
      <c r="U4" s="3"/>
      <c r="V4" s="3"/>
    </row>
    <row r="5" spans="1:58" ht="27" customHeight="1">
      <c r="B5" s="207" t="s">
        <v>0</v>
      </c>
      <c r="C5" s="50" t="s">
        <v>1</v>
      </c>
      <c r="D5" s="209"/>
      <c r="E5" s="210"/>
      <c r="F5" s="106" t="s">
        <v>91</v>
      </c>
      <c r="G5" s="214"/>
      <c r="H5" s="215"/>
      <c r="I5" s="216"/>
      <c r="J5" s="162"/>
      <c r="L5" s="171"/>
      <c r="M5" s="172"/>
      <c r="N5" s="172"/>
      <c r="O5" s="172"/>
      <c r="P5" s="173"/>
      <c r="R5" s="3"/>
      <c r="S5" s="3"/>
      <c r="T5" s="3"/>
      <c r="U5" s="3"/>
      <c r="V5" s="3"/>
    </row>
    <row r="6" spans="1:58" ht="27" customHeight="1" thickBot="1">
      <c r="B6" s="208"/>
      <c r="C6" s="51" t="s">
        <v>2</v>
      </c>
      <c r="D6" s="217"/>
      <c r="E6" s="217"/>
      <c r="F6" s="217"/>
      <c r="G6" s="217"/>
      <c r="H6" s="217"/>
      <c r="I6" s="218"/>
      <c r="J6" s="162"/>
      <c r="L6" s="171"/>
      <c r="M6" s="172"/>
      <c r="N6" s="172"/>
      <c r="O6" s="172"/>
      <c r="P6" s="173"/>
      <c r="R6" s="3"/>
      <c r="S6" s="3"/>
      <c r="T6" s="3"/>
      <c r="U6" s="3"/>
      <c r="V6" s="3"/>
    </row>
    <row r="7" spans="1:58" ht="33" customHeight="1" thickBot="1">
      <c r="B7" s="228" t="s">
        <v>145</v>
      </c>
      <c r="C7" s="229"/>
      <c r="D7" s="230"/>
      <c r="E7" s="184"/>
      <c r="F7" s="185"/>
      <c r="G7" s="185"/>
      <c r="H7" s="185"/>
      <c r="I7" s="186"/>
      <c r="J7" s="163"/>
      <c r="L7" s="174"/>
      <c r="M7" s="175"/>
      <c r="N7" s="175"/>
      <c r="O7" s="175"/>
      <c r="P7" s="176"/>
      <c r="R7" s="3"/>
      <c r="S7" s="3"/>
      <c r="T7" s="3"/>
      <c r="U7" s="3"/>
      <c r="V7" s="3"/>
    </row>
    <row r="8" spans="1:58" ht="27" customHeight="1">
      <c r="B8" s="192" t="s">
        <v>27</v>
      </c>
      <c r="C8" s="193"/>
      <c r="D8" s="47"/>
      <c r="E8" s="8" t="s">
        <v>9</v>
      </c>
      <c r="G8" s="53" t="s">
        <v>28</v>
      </c>
      <c r="H8" s="54" t="s">
        <v>113</v>
      </c>
      <c r="I8" s="52" t="s">
        <v>29</v>
      </c>
      <c r="J8" s="164"/>
      <c r="L8" s="140"/>
      <c r="M8" s="140"/>
      <c r="N8" s="140"/>
      <c r="O8" s="140"/>
      <c r="P8" s="140"/>
      <c r="R8" s="3"/>
      <c r="S8" s="3"/>
      <c r="X8" s="55"/>
      <c r="Y8" s="55"/>
    </row>
    <row r="9" spans="1:58" ht="27" customHeight="1" thickBot="1">
      <c r="B9" s="56">
        <f>SUM(A15+A35+A55+A75+A95)</f>
        <v>0</v>
      </c>
      <c r="C9" s="57">
        <f>SUM(AB15:AB114)</f>
        <v>0</v>
      </c>
      <c r="D9" s="47"/>
      <c r="E9" s="11">
        <v>1500</v>
      </c>
      <c r="G9" s="58">
        <f>C9*E9</f>
        <v>0</v>
      </c>
      <c r="H9" s="59">
        <f>リレー申込票!I6</f>
        <v>0</v>
      </c>
      <c r="I9" s="60">
        <f>SUM(G9+H9)</f>
        <v>0</v>
      </c>
      <c r="J9" s="165"/>
      <c r="L9" s="61"/>
      <c r="R9" s="3"/>
      <c r="S9" s="3"/>
    </row>
    <row r="10" spans="1:58" ht="6.75" customHeight="1" thickBot="1">
      <c r="B10" s="4"/>
      <c r="G10" s="4"/>
    </row>
    <row r="11" spans="1:58" ht="26.25" customHeight="1" thickBot="1">
      <c r="B11" s="234" t="s">
        <v>3</v>
      </c>
      <c r="C11" s="233" t="s">
        <v>4</v>
      </c>
      <c r="D11" s="233" t="s">
        <v>122</v>
      </c>
      <c r="E11" s="62" t="s">
        <v>1</v>
      </c>
      <c r="F11" s="211" t="s">
        <v>5</v>
      </c>
      <c r="G11" s="221" t="s">
        <v>25</v>
      </c>
      <c r="H11" s="221"/>
      <c r="I11" s="222"/>
      <c r="J11" s="241" t="s">
        <v>149</v>
      </c>
      <c r="L11" s="61" t="s">
        <v>6</v>
      </c>
      <c r="N11" s="63" t="str">
        <f>IF(COUNTIF(BE15:BF45,1)&gt;=1,"参加制限を超えている種目があります","")</f>
        <v/>
      </c>
      <c r="R11" s="26" t="s">
        <v>135</v>
      </c>
      <c r="S11" s="120"/>
      <c r="T11" s="120"/>
      <c r="U11" s="120"/>
      <c r="V11" s="120"/>
      <c r="W11" s="121"/>
      <c r="X11" s="121"/>
      <c r="Y11" s="121"/>
      <c r="Z11" s="26"/>
      <c r="AA11" s="26"/>
    </row>
    <row r="12" spans="1:58" ht="26.25" customHeight="1" thickBot="1">
      <c r="B12" s="208"/>
      <c r="C12" s="224"/>
      <c r="D12" s="224"/>
      <c r="E12" s="64" t="s">
        <v>125</v>
      </c>
      <c r="F12" s="212"/>
      <c r="G12" s="223" t="s">
        <v>26</v>
      </c>
      <c r="H12" s="224"/>
      <c r="I12" s="225"/>
      <c r="J12" s="242"/>
      <c r="L12" s="107" t="s">
        <v>94</v>
      </c>
      <c r="M12" s="65" t="s">
        <v>13</v>
      </c>
      <c r="N12" s="66" t="s">
        <v>14</v>
      </c>
      <c r="P12" s="67"/>
      <c r="R12" s="49" t="s">
        <v>13</v>
      </c>
      <c r="S12" s="49" t="s">
        <v>89</v>
      </c>
      <c r="T12" s="3" t="s">
        <v>68</v>
      </c>
      <c r="U12" s="3" t="s">
        <v>14</v>
      </c>
      <c r="V12" s="3" t="s">
        <v>90</v>
      </c>
      <c r="W12" s="3" t="s">
        <v>67</v>
      </c>
      <c r="X12" s="3" t="s">
        <v>150</v>
      </c>
      <c r="Y12" s="55">
        <v>1</v>
      </c>
      <c r="AA12" s="3" t="s">
        <v>15</v>
      </c>
      <c r="BA12" s="68" t="s">
        <v>7</v>
      </c>
      <c r="BB12" s="65" t="s">
        <v>13</v>
      </c>
      <c r="BC12" s="69" t="s">
        <v>14</v>
      </c>
      <c r="BD12" s="68" t="s">
        <v>7</v>
      </c>
      <c r="BE12" s="65" t="s">
        <v>13</v>
      </c>
      <c r="BF12" s="150" t="s">
        <v>14</v>
      </c>
    </row>
    <row r="13" spans="1:58" ht="26.25" customHeight="1">
      <c r="B13" s="231" t="s">
        <v>8</v>
      </c>
      <c r="C13" s="226" t="s">
        <v>14</v>
      </c>
      <c r="D13" s="226">
        <v>1234</v>
      </c>
      <c r="E13" s="70" t="s">
        <v>30</v>
      </c>
      <c r="F13" s="219">
        <v>2</v>
      </c>
      <c r="G13" s="71" t="s">
        <v>87</v>
      </c>
      <c r="H13" s="71" t="s">
        <v>88</v>
      </c>
      <c r="I13" s="72" t="s">
        <v>140</v>
      </c>
      <c r="J13" s="235" t="s">
        <v>151</v>
      </c>
      <c r="L13" s="73" t="s">
        <v>66</v>
      </c>
      <c r="M13" s="108">
        <f>COUNTIF($AU$15:$AW$114,M$12&amp;$L13)</f>
        <v>0</v>
      </c>
      <c r="N13" s="109">
        <f t="shared" ref="M13:N20" si="0">COUNTIF($AU$15:$AW$114,N$12&amp;$L13)</f>
        <v>0</v>
      </c>
      <c r="P13" s="75"/>
      <c r="R13" s="3" t="s">
        <v>66</v>
      </c>
      <c r="S13" s="3" t="s">
        <v>66</v>
      </c>
      <c r="T13" s="3" t="s">
        <v>66</v>
      </c>
      <c r="U13" s="3" t="s">
        <v>66</v>
      </c>
      <c r="V13" s="3" t="s">
        <v>66</v>
      </c>
      <c r="W13" s="3" t="s">
        <v>66</v>
      </c>
      <c r="X13" s="3" t="s">
        <v>152</v>
      </c>
      <c r="Y13" s="55">
        <v>2</v>
      </c>
      <c r="AA13" s="3" t="s">
        <v>16</v>
      </c>
      <c r="BA13" s="76" t="s">
        <v>66</v>
      </c>
      <c r="BB13" s="77" t="s">
        <v>76</v>
      </c>
      <c r="BC13" s="77" t="s">
        <v>76</v>
      </c>
      <c r="BD13" s="76" t="s">
        <v>66</v>
      </c>
      <c r="BE13" s="74">
        <f>IF(M13-BB13&gt;0,1,0)</f>
        <v>0</v>
      </c>
      <c r="BF13" s="151">
        <f t="shared" ref="BF13" si="1">IF(N13-BC13&gt;0,1,0)</f>
        <v>0</v>
      </c>
    </row>
    <row r="14" spans="1:58" ht="26.25" customHeight="1" thickBot="1">
      <c r="B14" s="232"/>
      <c r="C14" s="227"/>
      <c r="D14" s="227"/>
      <c r="E14" s="122" t="s">
        <v>31</v>
      </c>
      <c r="F14" s="220"/>
      <c r="G14" s="123">
        <v>44550</v>
      </c>
      <c r="H14" s="123">
        <v>101234</v>
      </c>
      <c r="I14" s="160">
        <v>252030</v>
      </c>
      <c r="J14" s="236"/>
      <c r="L14" s="73" t="s">
        <v>144</v>
      </c>
      <c r="M14" s="108">
        <f>COUNTIF($AU$15:$AW$114,M$12&amp;$L14)</f>
        <v>0</v>
      </c>
      <c r="N14" s="109">
        <f>COUNTIF($AU$15:$AW$114,N$12&amp;$L14)</f>
        <v>0</v>
      </c>
      <c r="P14" s="75"/>
      <c r="R14" s="3" t="s">
        <v>144</v>
      </c>
      <c r="S14" s="3" t="s">
        <v>144</v>
      </c>
      <c r="T14" s="3" t="s">
        <v>144</v>
      </c>
      <c r="U14" s="3" t="s">
        <v>144</v>
      </c>
      <c r="V14" s="3" t="s">
        <v>144</v>
      </c>
      <c r="W14" s="3" t="s">
        <v>144</v>
      </c>
      <c r="X14" s="3" t="s">
        <v>153</v>
      </c>
      <c r="Y14" s="55">
        <v>3</v>
      </c>
      <c r="AA14" s="3" t="s">
        <v>17</v>
      </c>
      <c r="AC14" s="132"/>
      <c r="AG14" s="26"/>
      <c r="AL14" s="26"/>
      <c r="AM14" s="26"/>
      <c r="AN14" s="132"/>
      <c r="AS14" s="3" t="s">
        <v>134</v>
      </c>
      <c r="BA14" s="76" t="s">
        <v>144</v>
      </c>
      <c r="BB14" s="77" t="s">
        <v>76</v>
      </c>
      <c r="BC14" s="77" t="s">
        <v>76</v>
      </c>
      <c r="BD14" s="76" t="s">
        <v>144</v>
      </c>
      <c r="BE14" s="74">
        <f>IF(M14-BB14&gt;0,1,0)</f>
        <v>0</v>
      </c>
      <c r="BF14" s="151">
        <f t="shared" ref="BF14" si="2">IF(N14-BC14&gt;0,1,0)</f>
        <v>0</v>
      </c>
    </row>
    <row r="15" spans="1:58" ht="27" customHeight="1">
      <c r="A15" s="47">
        <f>COUNTA(E15,E17,E19,E21,E23,E25,E27,E29,E31,E33)</f>
        <v>0</v>
      </c>
      <c r="B15" s="213">
        <f>IF(AF15&lt;1,AC15,"ｱｽﾘｰﾄﾋﾞﾌﾞｽﾞが重複しています")</f>
        <v>1</v>
      </c>
      <c r="C15" s="187"/>
      <c r="D15" s="187"/>
      <c r="E15" s="93"/>
      <c r="F15" s="187"/>
      <c r="G15" s="105"/>
      <c r="H15" s="105"/>
      <c r="I15" s="159"/>
      <c r="J15" s="237"/>
      <c r="K15" s="114" t="str">
        <f>IF(E15="","",LEN(E15)-LEN(SUBSTITUTE(SUBSTITUTE(E15," ",),"　",)))</f>
        <v/>
      </c>
      <c r="L15" s="73" t="s">
        <v>93</v>
      </c>
      <c r="M15" s="108">
        <f t="shared" si="0"/>
        <v>0</v>
      </c>
      <c r="N15" s="109">
        <f t="shared" si="0"/>
        <v>0</v>
      </c>
      <c r="P15" s="75"/>
      <c r="Q15" s="1" t="str">
        <f>IF($B$4="","",IF($B$4="中学",$B$4&amp;C15,IF($B$4="高校",$B$4&amp;C15,C15)))</f>
        <v/>
      </c>
      <c r="R15" s="3" t="s">
        <v>93</v>
      </c>
      <c r="S15" s="3" t="s">
        <v>93</v>
      </c>
      <c r="T15" s="3" t="s">
        <v>93</v>
      </c>
      <c r="U15" s="3" t="s">
        <v>93</v>
      </c>
      <c r="V15" s="3" t="s">
        <v>93</v>
      </c>
      <c r="W15" s="3" t="s">
        <v>93</v>
      </c>
      <c r="X15" s="3" t="s">
        <v>154</v>
      </c>
      <c r="Y15" s="55">
        <v>4</v>
      </c>
      <c r="AA15" s="3" t="s">
        <v>75</v>
      </c>
      <c r="AB15" s="2">
        <f>COUNTA(G15,H15,I15)</f>
        <v>0</v>
      </c>
      <c r="AC15" s="3">
        <v>1</v>
      </c>
      <c r="AD15" s="79" t="str">
        <f>IF(D15="","",C15&amp;D15)</f>
        <v/>
      </c>
      <c r="AE15" s="79">
        <f>IF(AD15="",1,AD15)</f>
        <v>1</v>
      </c>
      <c r="AF15" s="79">
        <f>IF(ISERROR(VLOOKUP(AE15,$AD$13:AD14,1,FALSE)),0,VLOOKUP(AE15,$AD$13:AD14,1,FALSE))</f>
        <v>0</v>
      </c>
      <c r="AG15" s="79">
        <f>IF(AF15&gt;1,1,0)</f>
        <v>0</v>
      </c>
      <c r="AH15" s="79" t="str">
        <f>D15&amp;E15</f>
        <v/>
      </c>
      <c r="AI15" s="79">
        <f>IF(AH15="",1,AH15)</f>
        <v>1</v>
      </c>
      <c r="AJ15" s="79" t="str">
        <f>C15&amp;D15&amp;E15</f>
        <v/>
      </c>
      <c r="AK15" s="79">
        <f>IF(AJ15="",1,AJ15)</f>
        <v>1</v>
      </c>
      <c r="AL15" s="87">
        <f>IF(ISERROR(VLOOKUP(AK15,$AJ$13:AJ14,1,FALSE)),0,VLOOKUP(AK15,$AJ$13:AJ14,1,FALSE))</f>
        <v>0</v>
      </c>
      <c r="AM15" s="87">
        <f>IF(AL15&gt;1,1,0)</f>
        <v>0</v>
      </c>
      <c r="AN15" s="87">
        <f>AG15-AM15</f>
        <v>0</v>
      </c>
      <c r="AO15" s="3" t="str">
        <f>IF(AE15=AF15,1,"")</f>
        <v/>
      </c>
      <c r="AP15" s="3">
        <f>C15</f>
        <v>0</v>
      </c>
      <c r="AQ15" s="3">
        <f>AP15</f>
        <v>0</v>
      </c>
      <c r="AS15" s="133" t="str">
        <f>C15&amp;D15</f>
        <v/>
      </c>
      <c r="AT15" s="133">
        <f>E15</f>
        <v>0</v>
      </c>
      <c r="AU15" s="80" t="str">
        <f>$C15&amp;G15</f>
        <v/>
      </c>
      <c r="AV15" s="80" t="str">
        <f>$C15&amp;H15</f>
        <v/>
      </c>
      <c r="AW15" s="80" t="str">
        <f>$C15&amp;I15</f>
        <v/>
      </c>
      <c r="AX15" s="82" t="str">
        <f t="shared" ref="AX15:AX46" si="3">IF(E15="","",1)</f>
        <v/>
      </c>
      <c r="AY15" s="83">
        <f>IF(F15="",1,1)</f>
        <v>1</v>
      </c>
      <c r="AZ15" s="82" t="str">
        <f>IF(G15="","",1)</f>
        <v/>
      </c>
      <c r="BA15" s="76" t="s">
        <v>87</v>
      </c>
      <c r="BB15" s="77" t="s">
        <v>76</v>
      </c>
      <c r="BC15" s="77" t="s">
        <v>76</v>
      </c>
      <c r="BD15" s="76" t="s">
        <v>87</v>
      </c>
      <c r="BE15" s="74">
        <f>IF(M15-BB15&gt;0,1,0)</f>
        <v>0</v>
      </c>
      <c r="BF15" s="151">
        <f>IF(N15-BC15&gt;0,1,0)</f>
        <v>0</v>
      </c>
    </row>
    <row r="16" spans="1:58" ht="27" customHeight="1">
      <c r="A16" s="84"/>
      <c r="B16" s="197"/>
      <c r="C16" s="178"/>
      <c r="D16" s="178"/>
      <c r="E16" s="78"/>
      <c r="F16" s="178"/>
      <c r="G16" s="103"/>
      <c r="H16" s="103"/>
      <c r="I16" s="156"/>
      <c r="J16" s="238"/>
      <c r="L16" s="73" t="s">
        <v>141</v>
      </c>
      <c r="M16" s="111" t="s">
        <v>22</v>
      </c>
      <c r="N16" s="109">
        <f t="shared" si="0"/>
        <v>0</v>
      </c>
      <c r="P16" s="75"/>
      <c r="R16" s="3" t="s">
        <v>88</v>
      </c>
      <c r="S16" s="3" t="s">
        <v>88</v>
      </c>
      <c r="T16" s="3" t="s">
        <v>88</v>
      </c>
      <c r="U16" s="3" t="s">
        <v>139</v>
      </c>
      <c r="V16" s="3" t="s">
        <v>139</v>
      </c>
      <c r="W16" s="3" t="s">
        <v>139</v>
      </c>
      <c r="X16" s="3" t="s">
        <v>155</v>
      </c>
      <c r="Y16" s="55">
        <v>5</v>
      </c>
      <c r="AD16" s="85"/>
      <c r="AE16" s="85"/>
      <c r="AF16" s="85"/>
      <c r="AG16" s="85"/>
      <c r="AH16" s="85"/>
      <c r="AI16" s="85"/>
      <c r="AJ16" s="85"/>
      <c r="AK16" s="85"/>
      <c r="AL16" s="87"/>
      <c r="AM16" s="87"/>
      <c r="AN16" s="87"/>
      <c r="AS16" s="133"/>
      <c r="AT16" s="133"/>
      <c r="AU16" s="86"/>
      <c r="AV16" s="86"/>
      <c r="AW16" s="86"/>
      <c r="AX16" s="82" t="str">
        <f t="shared" si="3"/>
        <v/>
      </c>
      <c r="AY16" s="87" t="str">
        <f>IF(AND(AZ15=1,AX16=""),1,"")</f>
        <v/>
      </c>
      <c r="AZ16" s="87" t="str">
        <f>IF(AND(AZ15=1,AY15=""),1,"")</f>
        <v/>
      </c>
      <c r="BA16" s="76" t="s">
        <v>141</v>
      </c>
      <c r="BB16" s="77" t="s">
        <v>76</v>
      </c>
      <c r="BC16" s="77" t="s">
        <v>76</v>
      </c>
      <c r="BD16" s="76" t="s">
        <v>141</v>
      </c>
      <c r="BE16" s="81" t="s">
        <v>22</v>
      </c>
      <c r="BF16" s="151">
        <f>IF(N16-BC16&gt;0,1,0)</f>
        <v>0</v>
      </c>
    </row>
    <row r="17" spans="2:58" ht="27" customHeight="1">
      <c r="B17" s="196">
        <f>IF(AN17&lt;1,AC17,"ｱｽﾘｰﾄﾋﾞﾌﾞｽﾞが重複しています")</f>
        <v>2</v>
      </c>
      <c r="C17" s="178"/>
      <c r="D17" s="178"/>
      <c r="E17" s="78"/>
      <c r="F17" s="178"/>
      <c r="G17" s="103"/>
      <c r="H17" s="103"/>
      <c r="I17" s="156"/>
      <c r="J17" s="239"/>
      <c r="K17" s="114" t="str">
        <f>IF(E17="","",LEN(E17)-LEN(SUBSTITUTE(SUBSTITUTE(E17," ",),"　",)))</f>
        <v/>
      </c>
      <c r="L17" s="73" t="s">
        <v>86</v>
      </c>
      <c r="M17" s="108">
        <f t="shared" si="0"/>
        <v>0</v>
      </c>
      <c r="N17" s="109">
        <f t="shared" si="0"/>
        <v>0</v>
      </c>
      <c r="P17" s="75"/>
      <c r="Q17" s="1" t="str">
        <f>IF($B$4="","",IF($B$4="中学",$B$4&amp;C17,IF($B$4="高校",$B$4&amp;C17,C17)))</f>
        <v/>
      </c>
      <c r="R17" s="3" t="s">
        <v>112</v>
      </c>
      <c r="S17" s="3" t="s">
        <v>112</v>
      </c>
      <c r="T17" s="3" t="s">
        <v>112</v>
      </c>
      <c r="U17" s="3" t="s">
        <v>88</v>
      </c>
      <c r="V17" s="3" t="s">
        <v>88</v>
      </c>
      <c r="W17" s="3" t="s">
        <v>88</v>
      </c>
      <c r="X17" s="3" t="s">
        <v>156</v>
      </c>
      <c r="Y17" s="55">
        <v>6</v>
      </c>
      <c r="AA17" s="3" t="s">
        <v>23</v>
      </c>
      <c r="AB17" s="2">
        <f>COUNTA(G17,H17,I17)</f>
        <v>0</v>
      </c>
      <c r="AC17" s="3">
        <v>2</v>
      </c>
      <c r="AD17" s="79" t="str">
        <f>IF(D17="","",C17&amp;D17)</f>
        <v/>
      </c>
      <c r="AE17" s="79">
        <f>IF(AD17="",1,AD17)</f>
        <v>1</v>
      </c>
      <c r="AF17" s="79">
        <f>IF(ISERROR(VLOOKUP(AE17,$AD$13:AD16,1,FALSE)),0,VLOOKUP(AE17,$AD$13:AD16,1,FALSE))</f>
        <v>0</v>
      </c>
      <c r="AG17" s="79">
        <f>IF(AF17&gt;1,1,0)</f>
        <v>0</v>
      </c>
      <c r="AH17" s="79" t="str">
        <f>D17&amp;E17</f>
        <v/>
      </c>
      <c r="AI17" s="79">
        <f>IF(AH17="",1,AH17)</f>
        <v>1</v>
      </c>
      <c r="AJ17" s="79" t="str">
        <f>C17&amp;D17&amp;E17</f>
        <v/>
      </c>
      <c r="AK17" s="79">
        <f>IF(AJ17="",1,AJ17)</f>
        <v>1</v>
      </c>
      <c r="AL17" s="87">
        <f>IF(ISERROR(VLOOKUP(AK17,$AJ$13:AJ16,1,FALSE)),0,VLOOKUP(AK17,$AJ$13:AJ16,1,FALSE))</f>
        <v>0</v>
      </c>
      <c r="AM17" s="87">
        <f>IF(AL17&gt;1,1,0)</f>
        <v>0</v>
      </c>
      <c r="AN17" s="87">
        <f>AG17-AM17</f>
        <v>0</v>
      </c>
      <c r="AO17" s="3" t="str">
        <f>IF(AE17=AF17,1,"")</f>
        <v/>
      </c>
      <c r="AP17" s="3">
        <f>C17</f>
        <v>0</v>
      </c>
      <c r="AQ17" s="3">
        <f>AP17</f>
        <v>0</v>
      </c>
      <c r="AR17" s="3">
        <f>AQ17</f>
        <v>0</v>
      </c>
      <c r="AS17" s="133" t="str">
        <f>C17&amp;D17</f>
        <v/>
      </c>
      <c r="AT17" s="133">
        <f>E17</f>
        <v>0</v>
      </c>
      <c r="AU17" s="80" t="str">
        <f>C17&amp;G17</f>
        <v/>
      </c>
      <c r="AV17" s="80" t="str">
        <f>$C17&amp;H17</f>
        <v/>
      </c>
      <c r="AW17" s="80" t="str">
        <f>$C17&amp;I17</f>
        <v/>
      </c>
      <c r="AX17" s="82" t="str">
        <f t="shared" si="3"/>
        <v/>
      </c>
      <c r="AY17" s="83">
        <f>IF(F17="",1,1)</f>
        <v>1</v>
      </c>
      <c r="AZ17" s="82" t="str">
        <f>IF(G17="","",1)</f>
        <v/>
      </c>
      <c r="BA17" s="76" t="s">
        <v>86</v>
      </c>
      <c r="BB17" s="77" t="s">
        <v>76</v>
      </c>
      <c r="BC17" s="77" t="s">
        <v>76</v>
      </c>
      <c r="BD17" s="76" t="s">
        <v>86</v>
      </c>
      <c r="BE17" s="74">
        <f>IF(M17-BB17&gt;0,1,0)</f>
        <v>0</v>
      </c>
      <c r="BF17" s="151">
        <f>IF(N17-BC17&gt;0,1,0)</f>
        <v>0</v>
      </c>
    </row>
    <row r="18" spans="2:58" ht="27" customHeight="1">
      <c r="B18" s="197"/>
      <c r="C18" s="178"/>
      <c r="D18" s="178"/>
      <c r="E18" s="78"/>
      <c r="F18" s="178"/>
      <c r="G18" s="103"/>
      <c r="H18" s="103"/>
      <c r="I18" s="156"/>
      <c r="J18" s="238"/>
      <c r="L18" s="73" t="s">
        <v>142</v>
      </c>
      <c r="M18" s="108">
        <f t="shared" si="0"/>
        <v>0</v>
      </c>
      <c r="N18" s="110" t="s">
        <v>22</v>
      </c>
      <c r="P18" s="75"/>
      <c r="R18" s="3" t="s">
        <v>147</v>
      </c>
      <c r="S18" s="3" t="s">
        <v>147</v>
      </c>
      <c r="T18" s="3" t="s">
        <v>140</v>
      </c>
      <c r="U18" s="3" t="s">
        <v>147</v>
      </c>
      <c r="V18" s="3" t="s">
        <v>147</v>
      </c>
      <c r="W18" s="3" t="s">
        <v>140</v>
      </c>
      <c r="X18" s="3" t="s">
        <v>157</v>
      </c>
      <c r="Y18" s="55" t="s">
        <v>65</v>
      </c>
      <c r="AA18" s="3" t="s">
        <v>24</v>
      </c>
      <c r="AD18" s="85"/>
      <c r="AE18" s="85"/>
      <c r="AF18" s="85"/>
      <c r="AG18" s="85"/>
      <c r="AH18" s="85"/>
      <c r="AI18" s="85"/>
      <c r="AJ18" s="85"/>
      <c r="AK18" s="85"/>
      <c r="AL18" s="87"/>
      <c r="AM18" s="87"/>
      <c r="AN18" s="87"/>
      <c r="AS18" s="133"/>
      <c r="AT18" s="133"/>
      <c r="AU18" s="86"/>
      <c r="AV18" s="86"/>
      <c r="AW18" s="86"/>
      <c r="AX18" s="82" t="str">
        <f t="shared" si="3"/>
        <v/>
      </c>
      <c r="AY18" s="87" t="str">
        <f>IF(AND(AZ17=1,AX18=""),1,"")</f>
        <v/>
      </c>
      <c r="AZ18" s="87" t="str">
        <f>IF(AND(AZ17=1,AY17=""),1,"")</f>
        <v/>
      </c>
      <c r="BA18" s="76" t="s">
        <v>142</v>
      </c>
      <c r="BB18" s="77" t="s">
        <v>76</v>
      </c>
      <c r="BC18" s="77" t="s">
        <v>76</v>
      </c>
      <c r="BD18" s="76" t="s">
        <v>142</v>
      </c>
      <c r="BE18" s="74">
        <f>IF(M18-BB18&gt;0,1,0)</f>
        <v>0</v>
      </c>
      <c r="BF18" s="152" t="s">
        <v>22</v>
      </c>
    </row>
    <row r="19" spans="2:58" ht="27" customHeight="1">
      <c r="B19" s="196">
        <f>IF(AN19&lt;1,AC19,"ｱｽﾘｰﾄﾋﾞﾌﾞｽﾞが重複しています")</f>
        <v>3</v>
      </c>
      <c r="C19" s="178"/>
      <c r="D19" s="178"/>
      <c r="E19" s="78"/>
      <c r="F19" s="178"/>
      <c r="G19" s="103"/>
      <c r="H19" s="103"/>
      <c r="I19" s="156"/>
      <c r="J19" s="239"/>
      <c r="K19" s="114" t="str">
        <f>IF(E19="","",LEN(E19)-LEN(SUBSTITUTE(SUBSTITUTE(E19," ",),"　",)))</f>
        <v/>
      </c>
      <c r="L19" s="73" t="s">
        <v>147</v>
      </c>
      <c r="M19" s="108">
        <f>COUNTIF($AU$15:$AW$114,M$12&amp;$L19)</f>
        <v>0</v>
      </c>
      <c r="N19" s="109">
        <f t="shared" si="0"/>
        <v>0</v>
      </c>
      <c r="O19" s="1"/>
      <c r="P19" s="75"/>
      <c r="Q19" s="1" t="str">
        <f>IF($B$4="","",IF($B$4="中学",$B$4&amp;C19,IF($B$4="高校",$B$4&amp;C19,C19)))</f>
        <v/>
      </c>
      <c r="R19" s="3" t="s">
        <v>140</v>
      </c>
      <c r="S19" s="3" t="s">
        <v>140</v>
      </c>
      <c r="T19" s="3"/>
      <c r="U19" s="3" t="s">
        <v>140</v>
      </c>
      <c r="V19" s="3" t="s">
        <v>140</v>
      </c>
      <c r="X19" s="3" t="s">
        <v>158</v>
      </c>
      <c r="Y19" s="55" t="s">
        <v>34</v>
      </c>
      <c r="AB19" s="2">
        <f>COUNTA(G19,H19,I19)</f>
        <v>0</v>
      </c>
      <c r="AC19" s="3">
        <v>3</v>
      </c>
      <c r="AD19" s="79" t="str">
        <f>IF(D19="","",C19&amp;D19)</f>
        <v/>
      </c>
      <c r="AE19" s="79">
        <f>IF(AD19="",1,AD19)</f>
        <v>1</v>
      </c>
      <c r="AF19" s="79">
        <f>IF(ISERROR(VLOOKUP(AE19,$AD$13:AD18,1,FALSE)),0,VLOOKUP(AE19,$AD$13:AD18,1,FALSE))</f>
        <v>0</v>
      </c>
      <c r="AG19" s="79">
        <f>IF(AF19&gt;1,1,0)</f>
        <v>0</v>
      </c>
      <c r="AH19" s="79" t="str">
        <f>D19&amp;E19</f>
        <v/>
      </c>
      <c r="AI19" s="79">
        <f>IF(AH19="",1,AH19)</f>
        <v>1</v>
      </c>
      <c r="AJ19" s="79" t="str">
        <f>C19&amp;D19&amp;E19</f>
        <v/>
      </c>
      <c r="AK19" s="79">
        <f>IF(AJ19="",1,AJ19)</f>
        <v>1</v>
      </c>
      <c r="AL19" s="87">
        <f>IF(ISERROR(VLOOKUP(AK19,$AJ$13:AJ18,1,FALSE)),0,VLOOKUP(AK19,$AJ$13:AJ18,1,FALSE))</f>
        <v>0</v>
      </c>
      <c r="AM19" s="87">
        <f>IF(AL19&gt;1,1,0)</f>
        <v>0</v>
      </c>
      <c r="AN19" s="87">
        <f>AG19-AM19</f>
        <v>0</v>
      </c>
      <c r="AO19" s="3" t="str">
        <f>IF(AE19=AF19,1,"")</f>
        <v/>
      </c>
      <c r="AP19" s="3">
        <f>C19</f>
        <v>0</v>
      </c>
      <c r="AQ19" s="3">
        <f>AP19</f>
        <v>0</v>
      </c>
      <c r="AR19" s="3">
        <f>AQ19</f>
        <v>0</v>
      </c>
      <c r="AS19" s="133" t="str">
        <f>C19&amp;D19</f>
        <v/>
      </c>
      <c r="AT19" s="133">
        <f>E19</f>
        <v>0</v>
      </c>
      <c r="AU19" s="80" t="str">
        <f>C19&amp;G19</f>
        <v/>
      </c>
      <c r="AV19" s="80" t="str">
        <f>$C19&amp;H19</f>
        <v/>
      </c>
      <c r="AW19" s="80" t="str">
        <f>$C19&amp;I19</f>
        <v/>
      </c>
      <c r="AX19" s="82" t="str">
        <f t="shared" si="3"/>
        <v/>
      </c>
      <c r="AY19" s="83">
        <f>IF(F19="",1,1)</f>
        <v>1</v>
      </c>
      <c r="AZ19" s="146" t="str">
        <f>IF(G19="","",1)</f>
        <v/>
      </c>
      <c r="BA19" s="158" t="s">
        <v>147</v>
      </c>
      <c r="BB19" s="77" t="s">
        <v>76</v>
      </c>
      <c r="BC19" s="77" t="s">
        <v>76</v>
      </c>
      <c r="BD19" s="158" t="s">
        <v>147</v>
      </c>
      <c r="BE19" s="74">
        <f>IF(M19-BB19&gt;0,1,0)</f>
        <v>0</v>
      </c>
      <c r="BF19" s="151">
        <f>IF(N19-BC19&gt;0,1,0)</f>
        <v>0</v>
      </c>
    </row>
    <row r="20" spans="2:58" ht="27" customHeight="1" thickBot="1">
      <c r="B20" s="197"/>
      <c r="C20" s="178"/>
      <c r="D20" s="178"/>
      <c r="E20" s="78"/>
      <c r="F20" s="178"/>
      <c r="G20" s="103"/>
      <c r="H20" s="103"/>
      <c r="I20" s="156"/>
      <c r="J20" s="238"/>
      <c r="L20" s="89" t="s">
        <v>143</v>
      </c>
      <c r="M20" s="113">
        <f t="shared" si="0"/>
        <v>0</v>
      </c>
      <c r="N20" s="112">
        <f t="shared" si="0"/>
        <v>0</v>
      </c>
      <c r="O20" s="1"/>
      <c r="P20" s="75"/>
      <c r="R20" s="3"/>
      <c r="S20" s="3"/>
      <c r="T20" s="3"/>
      <c r="U20" s="3"/>
      <c r="V20" s="3"/>
      <c r="X20" s="3" t="s">
        <v>159</v>
      </c>
      <c r="Y20" s="55"/>
      <c r="AD20" s="85"/>
      <c r="AE20" s="85"/>
      <c r="AF20" s="85"/>
      <c r="AG20" s="85"/>
      <c r="AH20" s="85"/>
      <c r="AI20" s="85"/>
      <c r="AJ20" s="85"/>
      <c r="AK20" s="85"/>
      <c r="AL20" s="87"/>
      <c r="AM20" s="87"/>
      <c r="AN20" s="87"/>
      <c r="AS20" s="133"/>
      <c r="AT20" s="133"/>
      <c r="AU20" s="86"/>
      <c r="AV20" s="86"/>
      <c r="AW20" s="86"/>
      <c r="AX20" s="82" t="str">
        <f t="shared" si="3"/>
        <v/>
      </c>
      <c r="AY20" s="87" t="str">
        <f>IF(AND(AZ19=1,AX20=""),1,"")</f>
        <v/>
      </c>
      <c r="AZ20" s="147" t="str">
        <f>IF(AND(AZ19=1,AY19=""),1,"")</f>
        <v/>
      </c>
      <c r="BA20" s="90" t="s">
        <v>143</v>
      </c>
      <c r="BB20" s="91" t="s">
        <v>76</v>
      </c>
      <c r="BC20" s="91" t="s">
        <v>76</v>
      </c>
      <c r="BD20" s="90" t="s">
        <v>143</v>
      </c>
      <c r="BE20" s="153">
        <f>IF(M20-BB20&gt;0,1,0)</f>
        <v>0</v>
      </c>
      <c r="BF20" s="154">
        <f>IF(N20-BC20&gt;0,1,0)</f>
        <v>0</v>
      </c>
    </row>
    <row r="21" spans="2:58" ht="27" customHeight="1">
      <c r="B21" s="196">
        <f>IF(AN21&lt;1,AC21,"ｱｽﾘｰﾄﾋﾞﾌﾞｽﾞが重複しています")</f>
        <v>4</v>
      </c>
      <c r="C21" s="178"/>
      <c r="D21" s="178"/>
      <c r="E21" s="78"/>
      <c r="F21" s="178"/>
      <c r="G21" s="103"/>
      <c r="H21" s="103"/>
      <c r="I21" s="156"/>
      <c r="J21" s="239"/>
      <c r="K21" s="114" t="str">
        <f>IF(E21="","",LEN(E21)-LEN(SUBSTITUTE(SUBSTITUTE(E21," ",),"　",)))</f>
        <v/>
      </c>
      <c r="L21" s="95"/>
      <c r="M21" s="144"/>
      <c r="N21" s="145"/>
      <c r="P21" s="75"/>
      <c r="Q21" s="1" t="str">
        <f>IF($B$4="","",IF($B$4="中学",$B$4&amp;C21,IF($B$4="高校",$B$4&amp;C21,C21)))</f>
        <v/>
      </c>
      <c r="R21" s="3"/>
      <c r="S21" s="3"/>
      <c r="T21" s="3"/>
      <c r="U21" s="3"/>
      <c r="V21" s="3"/>
      <c r="X21" s="3" t="s">
        <v>160</v>
      </c>
      <c r="AB21" s="2">
        <f>COUNTA(G21,H21,I21)</f>
        <v>0</v>
      </c>
      <c r="AC21" s="3">
        <v>4</v>
      </c>
      <c r="AD21" s="79" t="str">
        <f>IF(D21="","",C21&amp;D21)</f>
        <v/>
      </c>
      <c r="AE21" s="79">
        <f>IF(AD21="",1,AD21)</f>
        <v>1</v>
      </c>
      <c r="AF21" s="79">
        <f>IF(ISERROR(VLOOKUP(AE21,$AD$13:AD20,1,FALSE)),0,VLOOKUP(AE21,$AD$13:AD20,1,FALSE))</f>
        <v>0</v>
      </c>
      <c r="AG21" s="79">
        <f>IF(AF21&gt;1,1,0)</f>
        <v>0</v>
      </c>
      <c r="AH21" s="79" t="str">
        <f>D21&amp;E21</f>
        <v/>
      </c>
      <c r="AI21" s="79">
        <f>IF(AH21="",1,AH21)</f>
        <v>1</v>
      </c>
      <c r="AJ21" s="79" t="str">
        <f>C21&amp;D21&amp;E21</f>
        <v/>
      </c>
      <c r="AK21" s="79">
        <f>IF(AJ21="",1,AJ21)</f>
        <v>1</v>
      </c>
      <c r="AL21" s="87">
        <f>IF(ISERROR(VLOOKUP(AK21,$AJ$13:AJ20,1,FALSE)),0,VLOOKUP(AK21,$AJ$13:AJ20,1,FALSE))</f>
        <v>0</v>
      </c>
      <c r="AM21" s="87">
        <f>IF(AL21&gt;1,1,0)</f>
        <v>0</v>
      </c>
      <c r="AN21" s="87">
        <f>AG21-AM21</f>
        <v>0</v>
      </c>
      <c r="AO21" s="3" t="str">
        <f>IF(AE21=AF21,1,"")</f>
        <v/>
      </c>
      <c r="AP21" s="3">
        <f>C21</f>
        <v>0</v>
      </c>
      <c r="AQ21" s="3">
        <f>AP21</f>
        <v>0</v>
      </c>
      <c r="AR21" s="3">
        <f>AQ21</f>
        <v>0</v>
      </c>
      <c r="AS21" s="133" t="str">
        <f>C21&amp;D21</f>
        <v/>
      </c>
      <c r="AT21" s="133">
        <f>E21</f>
        <v>0</v>
      </c>
      <c r="AU21" s="80" t="str">
        <f>C21&amp;G21</f>
        <v/>
      </c>
      <c r="AV21" s="80" t="str">
        <f>$C21&amp;H21</f>
        <v/>
      </c>
      <c r="AW21" s="80" t="str">
        <f>$C21&amp;I21</f>
        <v/>
      </c>
      <c r="AX21" s="82" t="str">
        <f t="shared" si="3"/>
        <v/>
      </c>
      <c r="AY21" s="83">
        <f>IF(F21="",1,1)</f>
        <v>1</v>
      </c>
      <c r="AZ21" s="146" t="str">
        <f>IF(G21="","",1)</f>
        <v/>
      </c>
      <c r="BA21" s="96"/>
      <c r="BB21" s="148"/>
      <c r="BC21" s="75"/>
      <c r="BD21" s="96"/>
      <c r="BE21" s="149"/>
      <c r="BF21" s="75"/>
    </row>
    <row r="22" spans="2:58" ht="27" customHeight="1">
      <c r="B22" s="197"/>
      <c r="C22" s="178"/>
      <c r="D22" s="178"/>
      <c r="E22" s="78"/>
      <c r="F22" s="178"/>
      <c r="G22" s="103"/>
      <c r="H22" s="103"/>
      <c r="I22" s="156"/>
      <c r="J22" s="238"/>
      <c r="L22" s="95"/>
      <c r="M22" s="144"/>
      <c r="N22" s="145"/>
      <c r="P22" s="75"/>
      <c r="R22" s="3"/>
      <c r="S22" s="3"/>
      <c r="T22" s="3"/>
      <c r="U22" s="3"/>
      <c r="V22" s="3"/>
      <c r="X22" s="3" t="s">
        <v>161</v>
      </c>
      <c r="Y22" s="88"/>
      <c r="AD22" s="85"/>
      <c r="AE22" s="85"/>
      <c r="AF22" s="85"/>
      <c r="AG22" s="85"/>
      <c r="AH22" s="85"/>
      <c r="AI22" s="85"/>
      <c r="AJ22" s="85"/>
      <c r="AK22" s="85"/>
      <c r="AL22" s="87"/>
      <c r="AM22" s="87"/>
      <c r="AN22" s="87"/>
      <c r="AS22" s="133"/>
      <c r="AT22" s="133"/>
      <c r="AU22" s="86"/>
      <c r="AV22" s="86"/>
      <c r="AW22" s="86"/>
      <c r="AX22" s="82" t="str">
        <f t="shared" si="3"/>
        <v/>
      </c>
      <c r="AY22" s="87" t="str">
        <f>IF(AND(AZ21=1,AX22=""),1,"")</f>
        <v/>
      </c>
      <c r="AZ22" s="147" t="str">
        <f>IF(AND(AZ21=1,AY21=""),1,"")</f>
        <v/>
      </c>
      <c r="BA22" s="96"/>
      <c r="BB22" s="148"/>
      <c r="BC22" s="75"/>
      <c r="BD22" s="96"/>
      <c r="BE22" s="149"/>
      <c r="BF22" s="75"/>
    </row>
    <row r="23" spans="2:58" ht="27" customHeight="1">
      <c r="B23" s="196">
        <f>IF(AN23&lt;1,AC23,"ｱｽﾘｰﾄﾋﾞﾌﾞｽﾞが重複しています")</f>
        <v>5</v>
      </c>
      <c r="C23" s="178"/>
      <c r="D23" s="178"/>
      <c r="E23" s="78"/>
      <c r="F23" s="178"/>
      <c r="G23" s="103"/>
      <c r="H23" s="103"/>
      <c r="I23" s="156"/>
      <c r="J23" s="239"/>
      <c r="K23" s="114" t="str">
        <f>IF(E23="","",LEN(E23)-LEN(SUBSTITUTE(SUBSTITUTE(E23," ",),"　",)))</f>
        <v/>
      </c>
      <c r="L23" s="95"/>
      <c r="M23" s="145"/>
      <c r="N23" s="144"/>
      <c r="Q23" s="1" t="str">
        <f>IF($B$4="","",IF($B$4="中学",$B$4&amp;C23,IF($B$4="高校",$B$4&amp;C23,C23)))</f>
        <v/>
      </c>
      <c r="R23" s="3"/>
      <c r="S23" s="3"/>
      <c r="T23" s="3"/>
      <c r="U23" s="3"/>
      <c r="V23" s="3"/>
      <c r="X23" s="3" t="s">
        <v>162</v>
      </c>
      <c r="AB23" s="2">
        <f>COUNTA(G23,H23,I23)</f>
        <v>0</v>
      </c>
      <c r="AC23" s="3">
        <v>5</v>
      </c>
      <c r="AD23" s="79" t="str">
        <f>IF(D23="","",C23&amp;D23)</f>
        <v/>
      </c>
      <c r="AE23" s="79">
        <f>IF(AD23="",1,AD23)</f>
        <v>1</v>
      </c>
      <c r="AF23" s="79">
        <f>IF(ISERROR(VLOOKUP(AE23,$AD$13:AD22,1,FALSE)),0,VLOOKUP(AE23,$AD$13:AD22,1,FALSE))</f>
        <v>0</v>
      </c>
      <c r="AG23" s="79">
        <f>IF(AF23&gt;1,1,0)</f>
        <v>0</v>
      </c>
      <c r="AH23" s="79" t="str">
        <f>D23&amp;E23</f>
        <v/>
      </c>
      <c r="AI23" s="79">
        <f>IF(AH23="",1,AH23)</f>
        <v>1</v>
      </c>
      <c r="AJ23" s="79" t="str">
        <f>C23&amp;D23&amp;E23</f>
        <v/>
      </c>
      <c r="AK23" s="79">
        <f>IF(AJ23="",1,AJ23)</f>
        <v>1</v>
      </c>
      <c r="AL23" s="87">
        <f>IF(ISERROR(VLOOKUP(AK23,$AJ$13:AJ22,1,FALSE)),0,VLOOKUP(AK23,$AJ$13:AJ22,1,FALSE))</f>
        <v>0</v>
      </c>
      <c r="AM23" s="87">
        <f>IF(AL23&gt;1,1,0)</f>
        <v>0</v>
      </c>
      <c r="AN23" s="87">
        <f>AG23-AM23</f>
        <v>0</v>
      </c>
      <c r="AO23" s="3" t="str">
        <f>IF(AE23=AF23,1,"")</f>
        <v/>
      </c>
      <c r="AP23" s="3">
        <f>C23</f>
        <v>0</v>
      </c>
      <c r="AQ23" s="3">
        <f>AP23</f>
        <v>0</v>
      </c>
      <c r="AR23" s="3">
        <f>AQ23</f>
        <v>0</v>
      </c>
      <c r="AS23" s="133" t="str">
        <f>C23&amp;D23</f>
        <v/>
      </c>
      <c r="AT23" s="133">
        <f>E23</f>
        <v>0</v>
      </c>
      <c r="AU23" s="80" t="str">
        <f>C23&amp;G23</f>
        <v/>
      </c>
      <c r="AV23" s="80" t="str">
        <f>$C23&amp;H23</f>
        <v/>
      </c>
      <c r="AW23" s="80" t="str">
        <f>$C23&amp;I23</f>
        <v/>
      </c>
      <c r="AX23" s="82" t="str">
        <f t="shared" si="3"/>
        <v/>
      </c>
      <c r="AY23" s="83">
        <f>IF(F23="",1,1)</f>
        <v>1</v>
      </c>
      <c r="AZ23" s="146" t="str">
        <f>IF(G23="","",1)</f>
        <v/>
      </c>
      <c r="BA23" s="96"/>
      <c r="BB23" s="75"/>
      <c r="BC23" s="148"/>
      <c r="BD23" s="96"/>
      <c r="BE23" s="75"/>
      <c r="BF23" s="149"/>
    </row>
    <row r="24" spans="2:58" ht="27" customHeight="1">
      <c r="B24" s="197"/>
      <c r="C24" s="178"/>
      <c r="D24" s="178"/>
      <c r="E24" s="78"/>
      <c r="F24" s="178"/>
      <c r="G24" s="103"/>
      <c r="H24" s="103"/>
      <c r="I24" s="156"/>
      <c r="J24" s="238"/>
      <c r="L24" s="95"/>
      <c r="M24" s="144"/>
      <c r="N24" s="145"/>
      <c r="P24" s="75"/>
      <c r="R24" s="3"/>
      <c r="S24" s="3"/>
      <c r="T24" s="3"/>
      <c r="U24" s="3"/>
      <c r="V24" s="3"/>
      <c r="X24" s="3" t="s">
        <v>163</v>
      </c>
      <c r="AD24" s="85"/>
      <c r="AE24" s="85"/>
      <c r="AF24" s="85"/>
      <c r="AG24" s="85"/>
      <c r="AH24" s="85"/>
      <c r="AI24" s="85"/>
      <c r="AJ24" s="85"/>
      <c r="AK24" s="85"/>
      <c r="AL24" s="87"/>
      <c r="AM24" s="87"/>
      <c r="AN24" s="87"/>
      <c r="AS24" s="133"/>
      <c r="AT24" s="133"/>
      <c r="AU24" s="86"/>
      <c r="AV24" s="86"/>
      <c r="AW24" s="86"/>
      <c r="AX24" s="82" t="str">
        <f t="shared" si="3"/>
        <v/>
      </c>
      <c r="AY24" s="87" t="str">
        <f>IF(AND(AZ23=1,AX24=""),1,"")</f>
        <v/>
      </c>
      <c r="AZ24" s="147" t="str">
        <f>IF(AND(AZ23=1,AY23=""),1,"")</f>
        <v/>
      </c>
      <c r="BA24" s="96"/>
      <c r="BB24" s="148"/>
      <c r="BC24" s="75"/>
      <c r="BD24" s="96"/>
      <c r="BE24" s="149"/>
      <c r="BF24" s="75"/>
    </row>
    <row r="25" spans="2:58" ht="27" customHeight="1">
      <c r="B25" s="196">
        <f>IF(AN25&lt;1,AC25,"ｱｽﾘｰﾄﾋﾞﾌﾞｽﾞが重複しています")</f>
        <v>6</v>
      </c>
      <c r="C25" s="178"/>
      <c r="D25" s="178"/>
      <c r="E25" s="78"/>
      <c r="F25" s="178"/>
      <c r="G25" s="103"/>
      <c r="H25" s="103"/>
      <c r="I25" s="156"/>
      <c r="J25" s="239"/>
      <c r="K25" s="114" t="str">
        <f>IF(E25="","",LEN(E25)-LEN(SUBSTITUTE(SUBSTITUTE(E25," ",),"　",)))</f>
        <v/>
      </c>
      <c r="L25" s="95"/>
      <c r="M25" s="145"/>
      <c r="N25" s="144"/>
      <c r="O25" s="1"/>
      <c r="P25" s="75"/>
      <c r="Q25" s="1" t="str">
        <f>IF($B$4="","",IF($B$4="中学",$B$4&amp;C25,IF($B$4="高校",$B$4&amp;C25,C25)))</f>
        <v/>
      </c>
      <c r="R25" s="3"/>
      <c r="S25" s="3"/>
      <c r="T25" s="3"/>
      <c r="U25" s="3"/>
      <c r="V25" s="3"/>
      <c r="X25" s="3" t="s">
        <v>164</v>
      </c>
      <c r="AB25" s="2">
        <f>COUNTA(G25,H25,I25)</f>
        <v>0</v>
      </c>
      <c r="AC25" s="3">
        <v>6</v>
      </c>
      <c r="AD25" s="79" t="str">
        <f>IF(D25="","",C25&amp;D25)</f>
        <v/>
      </c>
      <c r="AE25" s="79">
        <f>IF(AD25="",1,AD25)</f>
        <v>1</v>
      </c>
      <c r="AF25" s="79">
        <f>IF(ISERROR(VLOOKUP(AE25,$AD$13:AD24,1,FALSE)),0,VLOOKUP(AE25,$AD$13:AD24,1,FALSE))</f>
        <v>0</v>
      </c>
      <c r="AG25" s="79">
        <f>IF(AF25&gt;1,1,0)</f>
        <v>0</v>
      </c>
      <c r="AH25" s="79" t="str">
        <f>D25&amp;E25</f>
        <v/>
      </c>
      <c r="AI25" s="79">
        <f>IF(AH25="",1,AH25)</f>
        <v>1</v>
      </c>
      <c r="AJ25" s="79" t="str">
        <f>C25&amp;D25&amp;E25</f>
        <v/>
      </c>
      <c r="AK25" s="79">
        <f>IF(AJ25="",1,AJ25)</f>
        <v>1</v>
      </c>
      <c r="AL25" s="87">
        <f>IF(ISERROR(VLOOKUP(AK25,$AJ$13:AJ24,1,FALSE)),0,VLOOKUP(AK25,$AJ$13:AJ24,1,FALSE))</f>
        <v>0</v>
      </c>
      <c r="AM25" s="87">
        <f>IF(AL25&gt;1,1,0)</f>
        <v>0</v>
      </c>
      <c r="AN25" s="87">
        <f>AG25-AM25</f>
        <v>0</v>
      </c>
      <c r="AO25" s="3" t="str">
        <f>IF(AE25=AF25,1,"")</f>
        <v/>
      </c>
      <c r="AP25" s="3">
        <f>C25</f>
        <v>0</v>
      </c>
      <c r="AQ25" s="3">
        <f>AP25</f>
        <v>0</v>
      </c>
      <c r="AR25" s="3">
        <f>AQ25</f>
        <v>0</v>
      </c>
      <c r="AS25" s="133" t="str">
        <f>C25&amp;D25</f>
        <v/>
      </c>
      <c r="AT25" s="133">
        <f>E25</f>
        <v>0</v>
      </c>
      <c r="AU25" s="80" t="str">
        <f>C25&amp;G25</f>
        <v/>
      </c>
      <c r="AV25" s="80" t="str">
        <f>$C25&amp;H25</f>
        <v/>
      </c>
      <c r="AW25" s="80" t="str">
        <f>$C25&amp;I25</f>
        <v/>
      </c>
      <c r="AX25" s="82" t="str">
        <f t="shared" si="3"/>
        <v/>
      </c>
      <c r="AY25" s="83">
        <f>IF(F25="",1,1)</f>
        <v>1</v>
      </c>
      <c r="AZ25" s="146" t="str">
        <f>IF(G25="","",1)</f>
        <v/>
      </c>
      <c r="BA25" s="96"/>
      <c r="BB25" s="75"/>
      <c r="BC25" s="148"/>
      <c r="BD25" s="96"/>
      <c r="BE25" s="75"/>
      <c r="BF25" s="149"/>
    </row>
    <row r="26" spans="2:58" ht="27" customHeight="1">
      <c r="B26" s="197"/>
      <c r="C26" s="178"/>
      <c r="D26" s="178"/>
      <c r="E26" s="78"/>
      <c r="F26" s="178"/>
      <c r="G26" s="103"/>
      <c r="H26" s="103"/>
      <c r="I26" s="156"/>
      <c r="J26" s="238"/>
      <c r="L26" s="95"/>
      <c r="M26" s="144"/>
      <c r="N26" s="144"/>
      <c r="O26" s="1"/>
      <c r="P26" s="75"/>
      <c r="R26" s="3"/>
      <c r="S26" s="3"/>
      <c r="T26" s="3"/>
      <c r="U26" s="3"/>
      <c r="V26" s="3"/>
      <c r="X26" s="3" t="s">
        <v>165</v>
      </c>
      <c r="AD26" s="85"/>
      <c r="AE26" s="85"/>
      <c r="AF26" s="85"/>
      <c r="AG26" s="85"/>
      <c r="AH26" s="85"/>
      <c r="AI26" s="85"/>
      <c r="AJ26" s="85"/>
      <c r="AK26" s="85"/>
      <c r="AL26" s="87"/>
      <c r="AM26" s="87"/>
      <c r="AN26" s="87"/>
      <c r="AS26" s="133"/>
      <c r="AT26" s="133"/>
      <c r="AU26" s="86"/>
      <c r="AV26" s="86"/>
      <c r="AW26" s="86"/>
      <c r="AX26" s="82" t="str">
        <f t="shared" si="3"/>
        <v/>
      </c>
      <c r="AY26" s="87" t="str">
        <f>IF(AND(AZ25=1,AX26=""),1,"")</f>
        <v/>
      </c>
      <c r="AZ26" s="147" t="str">
        <f>IF(AND(AZ25=1,AY25=""),1,"")</f>
        <v/>
      </c>
      <c r="BA26" s="96"/>
      <c r="BB26" s="148"/>
      <c r="BC26" s="148"/>
      <c r="BD26" s="96"/>
      <c r="BE26" s="149"/>
      <c r="BF26" s="149"/>
    </row>
    <row r="27" spans="2:58" ht="27" customHeight="1">
      <c r="B27" s="196">
        <f>IF(AN27&lt;1,AC27,"ｱｽﾘｰﾄﾋﾞﾌﾞｽﾞが重複しています")</f>
        <v>7</v>
      </c>
      <c r="C27" s="178"/>
      <c r="D27" s="178"/>
      <c r="E27" s="78"/>
      <c r="F27" s="178"/>
      <c r="G27" s="103"/>
      <c r="H27" s="103"/>
      <c r="I27" s="156"/>
      <c r="J27" s="239"/>
      <c r="K27" s="114" t="str">
        <f>IF(E27="","",LEN(E27)-LEN(SUBSTITUTE(SUBSTITUTE(E27," ",),"　",)))</f>
        <v/>
      </c>
      <c r="L27" s="95"/>
      <c r="M27" s="144"/>
      <c r="N27" s="144"/>
      <c r="P27" s="75"/>
      <c r="Q27" s="1" t="str">
        <f>IF($B$4="","",IF($B$4="中学",$B$4&amp;C27,IF($B$4="高校",$B$4&amp;C27,C27)))</f>
        <v/>
      </c>
      <c r="R27" s="3"/>
      <c r="S27" s="3"/>
      <c r="T27" s="3"/>
      <c r="U27" s="3"/>
      <c r="V27" s="3"/>
      <c r="X27" s="3" t="s">
        <v>166</v>
      </c>
      <c r="Y27" s="55"/>
      <c r="AB27" s="2">
        <f>COUNTA(G27,H27,I27)</f>
        <v>0</v>
      </c>
      <c r="AC27" s="3">
        <v>7</v>
      </c>
      <c r="AD27" s="79" t="str">
        <f>IF(D27="","",C27&amp;D27)</f>
        <v/>
      </c>
      <c r="AE27" s="79">
        <f>IF(AD27="",1,AD27)</f>
        <v>1</v>
      </c>
      <c r="AF27" s="79">
        <f>IF(ISERROR(VLOOKUP(AE27,$AD$13:AD26,1,FALSE)),0,VLOOKUP(AE27,$AD$13:AD26,1,FALSE))</f>
        <v>0</v>
      </c>
      <c r="AG27" s="79">
        <f>IF(AF27&gt;1,1,0)</f>
        <v>0</v>
      </c>
      <c r="AH27" s="79" t="str">
        <f>D27&amp;E27</f>
        <v/>
      </c>
      <c r="AI27" s="79">
        <f>IF(AH27="",1,AH27)</f>
        <v>1</v>
      </c>
      <c r="AJ27" s="79" t="str">
        <f>C27&amp;D27&amp;E27</f>
        <v/>
      </c>
      <c r="AK27" s="79">
        <f>IF(AJ27="",1,AJ27)</f>
        <v>1</v>
      </c>
      <c r="AL27" s="87">
        <f>IF(ISERROR(VLOOKUP(AK27,$AJ$13:AJ26,1,FALSE)),0,VLOOKUP(AK27,$AJ$13:AJ26,1,FALSE))</f>
        <v>0</v>
      </c>
      <c r="AM27" s="87">
        <f>IF(AL27&gt;1,1,0)</f>
        <v>0</v>
      </c>
      <c r="AN27" s="87">
        <f>AG27-AM27</f>
        <v>0</v>
      </c>
      <c r="AO27" s="3" t="str">
        <f>IF(AE27=AF27,1,"")</f>
        <v/>
      </c>
      <c r="AP27" s="3">
        <f>C27</f>
        <v>0</v>
      </c>
      <c r="AQ27" s="3">
        <f>AP27</f>
        <v>0</v>
      </c>
      <c r="AR27" s="3">
        <f>AQ27</f>
        <v>0</v>
      </c>
      <c r="AS27" s="133" t="str">
        <f>C27&amp;D27</f>
        <v/>
      </c>
      <c r="AT27" s="133">
        <f>E27</f>
        <v>0</v>
      </c>
      <c r="AU27" s="80" t="str">
        <f>C27&amp;G27</f>
        <v/>
      </c>
      <c r="AV27" s="80" t="str">
        <f>$C27&amp;H27</f>
        <v/>
      </c>
      <c r="AW27" s="80" t="str">
        <f>$C27&amp;I27</f>
        <v/>
      </c>
      <c r="AX27" s="82" t="str">
        <f t="shared" si="3"/>
        <v/>
      </c>
      <c r="AY27" s="83">
        <f>IF(F27="",1,1)</f>
        <v>1</v>
      </c>
      <c r="AZ27" s="146" t="str">
        <f>IF(G27="","",1)</f>
        <v/>
      </c>
      <c r="BA27" s="96"/>
      <c r="BB27" s="148"/>
      <c r="BC27" s="148"/>
      <c r="BD27" s="96"/>
      <c r="BE27" s="149"/>
      <c r="BF27" s="149"/>
    </row>
    <row r="28" spans="2:58" ht="27" customHeight="1">
      <c r="B28" s="197"/>
      <c r="C28" s="178"/>
      <c r="D28" s="178"/>
      <c r="E28" s="78"/>
      <c r="F28" s="178"/>
      <c r="G28" s="103"/>
      <c r="H28" s="103"/>
      <c r="I28" s="156"/>
      <c r="J28" s="238"/>
      <c r="L28" s="95"/>
      <c r="M28" s="144"/>
      <c r="N28" s="144"/>
      <c r="O28" s="177"/>
      <c r="P28" s="177"/>
      <c r="R28" s="3"/>
      <c r="S28" s="3"/>
      <c r="U28" s="3"/>
      <c r="V28" s="3"/>
      <c r="X28" s="3" t="s">
        <v>167</v>
      </c>
      <c r="Y28" s="55"/>
      <c r="AD28" s="85"/>
      <c r="AE28" s="85"/>
      <c r="AF28" s="85"/>
      <c r="AG28" s="85"/>
      <c r="AH28" s="85"/>
      <c r="AI28" s="85"/>
      <c r="AJ28" s="85"/>
      <c r="AK28" s="85"/>
      <c r="AL28" s="87"/>
      <c r="AM28" s="87"/>
      <c r="AN28" s="87"/>
      <c r="AS28" s="133"/>
      <c r="AT28" s="133"/>
      <c r="AU28" s="86"/>
      <c r="AV28" s="86"/>
      <c r="AW28" s="86"/>
      <c r="AX28" s="82" t="str">
        <f t="shared" si="3"/>
        <v/>
      </c>
      <c r="AY28" s="87" t="str">
        <f>IF(AND(AZ27=1,AX28=""),1,"")</f>
        <v/>
      </c>
      <c r="AZ28" s="147" t="str">
        <f>IF(AND(AZ27=1,AY27=""),1,"")</f>
        <v/>
      </c>
      <c r="BA28" s="96"/>
      <c r="BB28" s="148"/>
      <c r="BC28" s="148"/>
      <c r="BD28" s="96"/>
      <c r="BE28" s="149"/>
      <c r="BF28" s="149"/>
    </row>
    <row r="29" spans="2:58" ht="27" customHeight="1">
      <c r="B29" s="196">
        <f>IF(AN29&lt;1,AC29,"ｱｽﾘｰﾄﾋﾞﾌﾞｽﾞが重複しています")</f>
        <v>8</v>
      </c>
      <c r="C29" s="178"/>
      <c r="D29" s="178"/>
      <c r="E29" s="78"/>
      <c r="F29" s="178"/>
      <c r="G29" s="103"/>
      <c r="H29" s="103"/>
      <c r="I29" s="156"/>
      <c r="J29" s="239"/>
      <c r="K29" s="114" t="str">
        <f>IF(E29="","",LEN(E29)-LEN(SUBSTITUTE(SUBSTITUTE(E29," ",),"　",)))</f>
        <v/>
      </c>
      <c r="L29" s="95"/>
      <c r="M29" s="144"/>
      <c r="N29" s="144"/>
      <c r="P29" s="75"/>
      <c r="Q29" s="1" t="str">
        <f>IF($B$4="","",IF($B$4="中学",$B$4&amp;C29,IF($B$4="高校",$B$4&amp;C29,C29)))</f>
        <v/>
      </c>
      <c r="R29" s="3"/>
      <c r="S29" s="3"/>
      <c r="U29" s="3"/>
      <c r="V29" s="3"/>
      <c r="X29" s="3" t="s">
        <v>168</v>
      </c>
      <c r="Y29" s="55"/>
      <c r="AB29" s="2">
        <f>COUNTA(G29,H29,I29)</f>
        <v>0</v>
      </c>
      <c r="AC29" s="3">
        <v>8</v>
      </c>
      <c r="AD29" s="79" t="str">
        <f>IF(D29="","",C29&amp;D29)</f>
        <v/>
      </c>
      <c r="AE29" s="79">
        <f>IF(AD29="",1,AD29)</f>
        <v>1</v>
      </c>
      <c r="AF29" s="79">
        <f>IF(ISERROR(VLOOKUP(AE29,$AD$13:AD28,1,FALSE)),0,VLOOKUP(AE29,$AD$13:AD28,1,FALSE))</f>
        <v>0</v>
      </c>
      <c r="AG29" s="79">
        <f>IF(AF29&gt;1,1,0)</f>
        <v>0</v>
      </c>
      <c r="AH29" s="79" t="str">
        <f>D29&amp;E29</f>
        <v/>
      </c>
      <c r="AI29" s="79">
        <f>IF(AH29="",1,AH29)</f>
        <v>1</v>
      </c>
      <c r="AJ29" s="79" t="str">
        <f>C29&amp;D29&amp;E29</f>
        <v/>
      </c>
      <c r="AK29" s="79">
        <f>IF(AJ29="",1,AJ29)</f>
        <v>1</v>
      </c>
      <c r="AL29" s="87">
        <f>IF(ISERROR(VLOOKUP(AK29,$AJ$13:AJ28,1,FALSE)),0,VLOOKUP(AK29,$AJ$13:AJ28,1,FALSE))</f>
        <v>0</v>
      </c>
      <c r="AM29" s="87">
        <f>IF(AL29&gt;1,1,0)</f>
        <v>0</v>
      </c>
      <c r="AN29" s="87">
        <f>AG29-AM29</f>
        <v>0</v>
      </c>
      <c r="AO29" s="3" t="str">
        <f>IF(AE29=AF29,1,"")</f>
        <v/>
      </c>
      <c r="AP29" s="3">
        <f>C29</f>
        <v>0</v>
      </c>
      <c r="AQ29" s="3">
        <f>AP29</f>
        <v>0</v>
      </c>
      <c r="AR29" s="3">
        <f>AQ29</f>
        <v>0</v>
      </c>
      <c r="AS29" s="133" t="str">
        <f>C29&amp;D29</f>
        <v/>
      </c>
      <c r="AT29" s="133">
        <f>E29</f>
        <v>0</v>
      </c>
      <c r="AU29" s="80" t="str">
        <f>C29&amp;G29</f>
        <v/>
      </c>
      <c r="AV29" s="80" t="str">
        <f>$C29&amp;H29</f>
        <v/>
      </c>
      <c r="AW29" s="80" t="str">
        <f>$C29&amp;I29</f>
        <v/>
      </c>
      <c r="AX29" s="82" t="str">
        <f t="shared" si="3"/>
        <v/>
      </c>
      <c r="AY29" s="83">
        <f>IF(F29="",1,1)</f>
        <v>1</v>
      </c>
      <c r="AZ29" s="146" t="str">
        <f>IF(G29="","",1)</f>
        <v/>
      </c>
      <c r="BA29" s="96"/>
      <c r="BB29" s="148"/>
      <c r="BC29" s="75"/>
      <c r="BD29" s="96"/>
      <c r="BE29" s="149"/>
      <c r="BF29" s="75"/>
    </row>
    <row r="30" spans="2:58" ht="27" customHeight="1">
      <c r="B30" s="197"/>
      <c r="C30" s="178"/>
      <c r="D30" s="178"/>
      <c r="E30" s="78"/>
      <c r="F30" s="178"/>
      <c r="G30" s="103"/>
      <c r="H30" s="103"/>
      <c r="I30" s="156"/>
      <c r="J30" s="238"/>
      <c r="L30" s="95"/>
      <c r="M30" s="144"/>
      <c r="N30" s="145"/>
      <c r="R30" s="3"/>
      <c r="S30" s="3"/>
      <c r="U30" s="3"/>
      <c r="V30" s="3"/>
      <c r="X30" s="3" t="s">
        <v>169</v>
      </c>
      <c r="Y30" s="55"/>
      <c r="AD30" s="85"/>
      <c r="AE30" s="85"/>
      <c r="AF30" s="85"/>
      <c r="AG30" s="85"/>
      <c r="AH30" s="85"/>
      <c r="AI30" s="85"/>
      <c r="AJ30" s="85"/>
      <c r="AK30" s="85"/>
      <c r="AL30" s="87"/>
      <c r="AM30" s="87"/>
      <c r="AN30" s="87"/>
      <c r="AS30" s="133"/>
      <c r="AT30" s="133"/>
      <c r="AU30" s="86"/>
      <c r="AV30" s="86"/>
      <c r="AW30" s="86"/>
      <c r="AX30" s="82" t="str">
        <f t="shared" si="3"/>
        <v/>
      </c>
      <c r="AY30" s="87" t="str">
        <f>IF(AND(AZ29=1,AX30=""),1,"")</f>
        <v/>
      </c>
      <c r="AZ30" s="147" t="str">
        <f>IF(AND(AZ29=1,AY29=""),1,"")</f>
        <v/>
      </c>
      <c r="BA30" s="96"/>
      <c r="BB30" s="148"/>
      <c r="BC30" s="75"/>
      <c r="BD30" s="96"/>
      <c r="BE30" s="149"/>
      <c r="BF30" s="75"/>
    </row>
    <row r="31" spans="2:58" ht="27" customHeight="1">
      <c r="B31" s="196">
        <f>IF(AN31&lt;1,AC31,"ｱｽﾘｰﾄﾋﾞﾌﾞｽﾞが重複しています")</f>
        <v>9</v>
      </c>
      <c r="C31" s="178"/>
      <c r="D31" s="178"/>
      <c r="E31" s="78"/>
      <c r="F31" s="178"/>
      <c r="G31" s="103"/>
      <c r="H31" s="103"/>
      <c r="I31" s="156"/>
      <c r="J31" s="239"/>
      <c r="K31" s="114" t="str">
        <f>IF(E31="","",LEN(E31)-LEN(SUBSTITUTE(SUBSTITUTE(E31," ",),"　",)))</f>
        <v/>
      </c>
      <c r="L31" s="95"/>
      <c r="M31" s="144"/>
      <c r="N31" s="145"/>
      <c r="Q31" s="1" t="str">
        <f>IF($B$4="","",IF($B$4="中学",$B$4&amp;C31,IF($B$4="高校",$B$4&amp;C31,C31)))</f>
        <v/>
      </c>
      <c r="R31" s="3"/>
      <c r="S31" s="3"/>
      <c r="U31" s="3"/>
      <c r="V31" s="3"/>
      <c r="X31" s="3" t="s">
        <v>170</v>
      </c>
      <c r="Y31" s="55"/>
      <c r="AB31" s="2">
        <f>COUNTA(G31,H31,I31)</f>
        <v>0</v>
      </c>
      <c r="AC31" s="3">
        <v>9</v>
      </c>
      <c r="AD31" s="79" t="str">
        <f>IF(D31="","",C31&amp;D31)</f>
        <v/>
      </c>
      <c r="AE31" s="79">
        <f>IF(AD31="",1,AD31)</f>
        <v>1</v>
      </c>
      <c r="AF31" s="79">
        <f>IF(ISERROR(VLOOKUP(AE31,$AD$13:AD30,1,FALSE)),0,VLOOKUP(AE31,$AD$13:AD30,1,FALSE))</f>
        <v>0</v>
      </c>
      <c r="AG31" s="79">
        <f>IF(AF31&gt;1,1,0)</f>
        <v>0</v>
      </c>
      <c r="AH31" s="79" t="str">
        <f>D31&amp;E31</f>
        <v/>
      </c>
      <c r="AI31" s="79">
        <f>IF(AH31="",1,AH31)</f>
        <v>1</v>
      </c>
      <c r="AJ31" s="79" t="str">
        <f>C31&amp;D31&amp;E31</f>
        <v/>
      </c>
      <c r="AK31" s="79">
        <f>IF(AJ31="",1,AJ31)</f>
        <v>1</v>
      </c>
      <c r="AL31" s="87">
        <f>IF(ISERROR(VLOOKUP(AK31,$AJ$13:AJ30,1,FALSE)),0,VLOOKUP(AK31,$AJ$13:AJ30,1,FALSE))</f>
        <v>0</v>
      </c>
      <c r="AM31" s="87">
        <f>IF(AL31&gt;1,1,0)</f>
        <v>0</v>
      </c>
      <c r="AN31" s="87">
        <f>AG31-AM31</f>
        <v>0</v>
      </c>
      <c r="AO31" s="3" t="str">
        <f>IF(AE31=AF31,1,"")</f>
        <v/>
      </c>
      <c r="AP31" s="3">
        <f>C31</f>
        <v>0</v>
      </c>
      <c r="AQ31" s="3">
        <f>AP31</f>
        <v>0</v>
      </c>
      <c r="AR31" s="3">
        <f>AQ31</f>
        <v>0</v>
      </c>
      <c r="AS31" s="133" t="str">
        <f>C31&amp;D31</f>
        <v/>
      </c>
      <c r="AT31" s="133">
        <f>E31</f>
        <v>0</v>
      </c>
      <c r="AU31" s="80" t="str">
        <f>C31&amp;G31</f>
        <v/>
      </c>
      <c r="AV31" s="80" t="str">
        <f>$C31&amp;H31</f>
        <v/>
      </c>
      <c r="AW31" s="80" t="str">
        <f>$C31&amp;I31</f>
        <v/>
      </c>
      <c r="AX31" s="82" t="str">
        <f t="shared" si="3"/>
        <v/>
      </c>
      <c r="AY31" s="83">
        <f>IF(F31="",1,1)</f>
        <v>1</v>
      </c>
      <c r="AZ31" s="146" t="str">
        <f>IF(G31="","",1)</f>
        <v/>
      </c>
      <c r="BA31" s="96"/>
      <c r="BB31" s="148"/>
      <c r="BC31" s="75"/>
      <c r="BD31" s="96"/>
      <c r="BE31" s="149"/>
      <c r="BF31" s="75"/>
    </row>
    <row r="32" spans="2:58" ht="27" customHeight="1">
      <c r="B32" s="197"/>
      <c r="C32" s="178"/>
      <c r="D32" s="178"/>
      <c r="E32" s="78"/>
      <c r="F32" s="178"/>
      <c r="G32" s="103"/>
      <c r="H32" s="103"/>
      <c r="I32" s="156"/>
      <c r="J32" s="238"/>
      <c r="L32" s="95"/>
      <c r="M32" s="144"/>
      <c r="N32" s="145"/>
      <c r="R32" s="3"/>
      <c r="S32" s="3"/>
      <c r="T32" s="3"/>
      <c r="U32" s="3"/>
      <c r="V32" s="3"/>
      <c r="X32" s="3" t="s">
        <v>171</v>
      </c>
      <c r="Y32" s="55"/>
      <c r="AD32" s="85"/>
      <c r="AE32" s="85"/>
      <c r="AF32" s="85"/>
      <c r="AG32" s="85"/>
      <c r="AH32" s="85"/>
      <c r="AI32" s="85"/>
      <c r="AJ32" s="85"/>
      <c r="AK32" s="85"/>
      <c r="AL32" s="87"/>
      <c r="AM32" s="87"/>
      <c r="AN32" s="87"/>
      <c r="AS32" s="133"/>
      <c r="AT32" s="133"/>
      <c r="AU32" s="86"/>
      <c r="AV32" s="86"/>
      <c r="AW32" s="86"/>
      <c r="AX32" s="82" t="str">
        <f t="shared" si="3"/>
        <v/>
      </c>
      <c r="AY32" s="87" t="str">
        <f>IF(AND(AZ31=1,AX32=""),1,"")</f>
        <v/>
      </c>
      <c r="AZ32" s="147" t="str">
        <f>IF(AND(AZ31=1,AY31=""),1,"")</f>
        <v/>
      </c>
      <c r="BA32" s="96"/>
      <c r="BB32" s="148"/>
      <c r="BC32" s="75"/>
      <c r="BD32" s="96"/>
      <c r="BE32" s="149"/>
      <c r="BF32" s="75"/>
    </row>
    <row r="33" spans="1:58" ht="27" customHeight="1" thickBot="1">
      <c r="B33" s="194">
        <f>IF(AN33&lt;1,AC33,"ｱｽﾘｰﾄﾋﾞﾌﾞｽﾞが重複しています")</f>
        <v>10</v>
      </c>
      <c r="C33" s="178"/>
      <c r="D33" s="178"/>
      <c r="E33" s="78"/>
      <c r="F33" s="178"/>
      <c r="G33" s="103"/>
      <c r="H33" s="103"/>
      <c r="I33" s="156"/>
      <c r="J33" s="239"/>
      <c r="K33" s="114" t="str">
        <f>IF(E33="","",LEN(E33)-LEN(SUBSTITUTE(SUBSTITUTE(E33," ",),"　",)))</f>
        <v/>
      </c>
      <c r="L33" s="95"/>
      <c r="M33" s="145"/>
      <c r="N33" s="144"/>
      <c r="Q33" s="1" t="str">
        <f>IF($B$4="","",IF($B$4="中学",$B$4&amp;C33,IF($B$4="高校",$B$4&amp;C33,C33)))</f>
        <v/>
      </c>
      <c r="R33" s="3"/>
      <c r="S33" s="3"/>
      <c r="T33" s="3"/>
      <c r="U33" s="3"/>
      <c r="V33" s="3"/>
      <c r="X33" s="3" t="s">
        <v>172</v>
      </c>
      <c r="AB33" s="2">
        <f>COUNTA(G33,H33,I33)</f>
        <v>0</v>
      </c>
      <c r="AC33" s="3">
        <v>10</v>
      </c>
      <c r="AD33" s="79" t="str">
        <f>IF(D33="","",C33&amp;D33)</f>
        <v/>
      </c>
      <c r="AE33" s="79">
        <f>IF(AD33="",1,AD33)</f>
        <v>1</v>
      </c>
      <c r="AF33" s="79">
        <f>IF(ISERROR(VLOOKUP(AE33,$AD$13:AD32,1,FALSE)),0,VLOOKUP(AE33,$AD$13:AD32,1,FALSE))</f>
        <v>0</v>
      </c>
      <c r="AG33" s="79">
        <f>IF(AF33&gt;1,1,0)</f>
        <v>0</v>
      </c>
      <c r="AH33" s="79" t="str">
        <f>D33&amp;E33</f>
        <v/>
      </c>
      <c r="AI33" s="79">
        <f>IF(AH33="",1,AH33)</f>
        <v>1</v>
      </c>
      <c r="AJ33" s="79" t="str">
        <f>C33&amp;D33&amp;E33</f>
        <v/>
      </c>
      <c r="AK33" s="79">
        <f>IF(AJ33="",1,AJ33)</f>
        <v>1</v>
      </c>
      <c r="AL33" s="87">
        <f>IF(ISERROR(VLOOKUP(AK33,$AJ$13:AJ32,1,FALSE)),0,VLOOKUP(AK33,$AJ$13:AJ32,1,FALSE))</f>
        <v>0</v>
      </c>
      <c r="AM33" s="87">
        <f>IF(AL33&gt;1,1,0)</f>
        <v>0</v>
      </c>
      <c r="AN33" s="87">
        <f>AG33-AM33</f>
        <v>0</v>
      </c>
      <c r="AO33" s="3" t="str">
        <f>IF(AE33=AF33,1,"")</f>
        <v/>
      </c>
      <c r="AP33" s="3">
        <f>C33</f>
        <v>0</v>
      </c>
      <c r="AQ33" s="3">
        <f>AP33</f>
        <v>0</v>
      </c>
      <c r="AR33" s="3">
        <f>AQ33</f>
        <v>0</v>
      </c>
      <c r="AS33" s="133" t="str">
        <f>C33&amp;D33</f>
        <v/>
      </c>
      <c r="AT33" s="133">
        <f>E33</f>
        <v>0</v>
      </c>
      <c r="AU33" s="80" t="str">
        <f>C33&amp;G33</f>
        <v/>
      </c>
      <c r="AV33" s="80" t="str">
        <f>$C33&amp;H33</f>
        <v/>
      </c>
      <c r="AW33" s="80" t="str">
        <f>$C33&amp;I33</f>
        <v/>
      </c>
      <c r="AX33" s="82" t="str">
        <f t="shared" si="3"/>
        <v/>
      </c>
      <c r="AY33" s="83">
        <f>IF(F33="",1,1)</f>
        <v>1</v>
      </c>
      <c r="AZ33" s="146" t="str">
        <f>IF(G33="","",1)</f>
        <v/>
      </c>
      <c r="BA33" s="96"/>
      <c r="BB33" s="75"/>
      <c r="BC33" s="148"/>
      <c r="BD33" s="96"/>
      <c r="BE33" s="75"/>
      <c r="BF33" s="149"/>
    </row>
    <row r="34" spans="1:58" ht="27" customHeight="1" thickBot="1">
      <c r="B34" s="195"/>
      <c r="C34" s="179"/>
      <c r="D34" s="179"/>
      <c r="E34" s="92"/>
      <c r="F34" s="179"/>
      <c r="G34" s="104"/>
      <c r="H34" s="104"/>
      <c r="I34" s="157"/>
      <c r="J34" s="238"/>
      <c r="L34" s="95"/>
      <c r="M34" s="144"/>
      <c r="N34" s="144"/>
      <c r="R34" s="3"/>
      <c r="S34" s="3"/>
      <c r="T34" s="3"/>
      <c r="U34" s="3"/>
      <c r="V34" s="3"/>
      <c r="X34" s="3" t="s">
        <v>173</v>
      </c>
      <c r="Y34" s="55"/>
      <c r="AD34" s="85"/>
      <c r="AE34" s="85"/>
      <c r="AF34" s="85"/>
      <c r="AG34" s="85"/>
      <c r="AH34" s="85"/>
      <c r="AI34" s="85"/>
      <c r="AJ34" s="85"/>
      <c r="AK34" s="85"/>
      <c r="AL34" s="87"/>
      <c r="AM34" s="87"/>
      <c r="AN34" s="87"/>
      <c r="AS34" s="133"/>
      <c r="AT34" s="133"/>
      <c r="AU34" s="86"/>
      <c r="AV34" s="86"/>
      <c r="AW34" s="86"/>
      <c r="AX34" s="82" t="str">
        <f t="shared" si="3"/>
        <v/>
      </c>
      <c r="AY34" s="87" t="str">
        <f>IF(AND(AZ33=1,AX34=""),1,"")</f>
        <v/>
      </c>
      <c r="AZ34" s="147" t="str">
        <f>IF(AND(AZ33=1,AY33=""),1,"")</f>
        <v/>
      </c>
      <c r="BA34" s="96"/>
      <c r="BB34" s="148"/>
      <c r="BC34" s="148"/>
      <c r="BD34" s="96"/>
      <c r="BE34" s="149"/>
      <c r="BF34" s="149"/>
    </row>
    <row r="35" spans="1:58" ht="27" customHeight="1" thickBot="1">
      <c r="A35" s="47">
        <f>COUNTA(E35,E37,E39,E41,E43,E45,E47,E49,E51,E53)</f>
        <v>0</v>
      </c>
      <c r="B35" s="195">
        <f>IF(AN35&lt;1,AC35,"ｱｽﾘｰﾄﾋﾞﾌﾞｽﾞが重複しています")</f>
        <v>11</v>
      </c>
      <c r="C35" s="187"/>
      <c r="D35" s="187"/>
      <c r="E35" s="93"/>
      <c r="F35" s="187"/>
      <c r="G35" s="105"/>
      <c r="H35" s="105"/>
      <c r="I35" s="155"/>
      <c r="J35" s="237"/>
      <c r="K35" s="114" t="str">
        <f>IF(E35="","",LEN(E35)-LEN(SUBSTITUTE(SUBSTITUTE(E35," ",),"　",)))</f>
        <v/>
      </c>
      <c r="L35" s="95"/>
      <c r="M35" s="144"/>
      <c r="N35" s="145"/>
      <c r="Q35" s="1" t="str">
        <f>IF($B$4="","",IF($B$4="中学",$B$4&amp;C35,IF($B$4="高校",$B$4&amp;C35,C35)))</f>
        <v/>
      </c>
      <c r="R35" s="3"/>
      <c r="S35" s="3"/>
      <c r="T35" s="3"/>
      <c r="U35" s="3"/>
      <c r="V35" s="3"/>
      <c r="X35" s="3" t="s">
        <v>174</v>
      </c>
      <c r="AB35" s="2">
        <f>COUNTA(G35,H35,I35)</f>
        <v>0</v>
      </c>
      <c r="AC35" s="3">
        <v>11</v>
      </c>
      <c r="AD35" s="79" t="str">
        <f>IF(D35="","",C35&amp;D35)</f>
        <v/>
      </c>
      <c r="AE35" s="79">
        <f>IF(AD35="",1,AD35)</f>
        <v>1</v>
      </c>
      <c r="AF35" s="79">
        <f>IF(ISERROR(VLOOKUP(AE35,$AD$13:AD34,1,FALSE)),0,VLOOKUP(AE35,$AD$13:AD34,1,FALSE))</f>
        <v>0</v>
      </c>
      <c r="AG35" s="79">
        <f>IF(AF35&gt;1,1,0)</f>
        <v>0</v>
      </c>
      <c r="AH35" s="79" t="str">
        <f>D35&amp;E35</f>
        <v/>
      </c>
      <c r="AI35" s="79">
        <f>IF(AH35="",1,AH35)</f>
        <v>1</v>
      </c>
      <c r="AJ35" s="79" t="str">
        <f>C35&amp;D35&amp;E35</f>
        <v/>
      </c>
      <c r="AK35" s="79">
        <f>IF(AJ35="",1,AJ35)</f>
        <v>1</v>
      </c>
      <c r="AL35" s="87">
        <f>IF(ISERROR(VLOOKUP(AK35,$AJ$13:AJ34,1,FALSE)),0,VLOOKUP(AK35,$AJ$13:AJ34,1,FALSE))</f>
        <v>0</v>
      </c>
      <c r="AM35" s="87">
        <f>IF(AL35&gt;1,1,0)</f>
        <v>0</v>
      </c>
      <c r="AN35" s="87">
        <f>AG35-AM35</f>
        <v>0</v>
      </c>
      <c r="AO35" s="3" t="str">
        <f>IF(AE35=AF35,1,"")</f>
        <v/>
      </c>
      <c r="AP35" s="3">
        <f>C35</f>
        <v>0</v>
      </c>
      <c r="AQ35" s="3">
        <f>AP35</f>
        <v>0</v>
      </c>
      <c r="AR35" s="3">
        <f>AQ35</f>
        <v>0</v>
      </c>
      <c r="AS35" s="133" t="str">
        <f>C35&amp;D35</f>
        <v/>
      </c>
      <c r="AT35" s="133">
        <f>E35</f>
        <v>0</v>
      </c>
      <c r="AU35" s="80" t="str">
        <f>C35&amp;G35</f>
        <v/>
      </c>
      <c r="AV35" s="80" t="str">
        <f>$C35&amp;H35</f>
        <v/>
      </c>
      <c r="AW35" s="80" t="str">
        <f>$C35&amp;I35</f>
        <v/>
      </c>
      <c r="AX35" s="82" t="str">
        <f t="shared" si="3"/>
        <v/>
      </c>
      <c r="AY35" s="83">
        <f>IF(F35="",1,1)</f>
        <v>1</v>
      </c>
      <c r="AZ35" s="146" t="str">
        <f>IF(G35="","",1)</f>
        <v/>
      </c>
      <c r="BA35" s="96"/>
      <c r="BB35" s="148"/>
      <c r="BC35" s="75"/>
      <c r="BD35" s="96"/>
      <c r="BE35" s="149"/>
      <c r="BF35" s="75"/>
    </row>
    <row r="36" spans="1:58" ht="27" customHeight="1">
      <c r="A36" s="84">
        <f>COUNTA(G35,G37,G39,G41,G43,G45,G47,G49,G51,G53)</f>
        <v>0</v>
      </c>
      <c r="B36" s="198"/>
      <c r="C36" s="178"/>
      <c r="D36" s="178"/>
      <c r="E36" s="78"/>
      <c r="F36" s="178"/>
      <c r="G36" s="103"/>
      <c r="H36" s="103"/>
      <c r="I36" s="156"/>
      <c r="J36" s="238"/>
      <c r="L36" s="95"/>
      <c r="M36" s="144"/>
      <c r="N36" s="145"/>
      <c r="W36" s="94"/>
      <c r="X36" s="3" t="s">
        <v>175</v>
      </c>
      <c r="AD36" s="85"/>
      <c r="AE36" s="85"/>
      <c r="AF36" s="85"/>
      <c r="AG36" s="85"/>
      <c r="AH36" s="85"/>
      <c r="AI36" s="85"/>
      <c r="AJ36" s="85"/>
      <c r="AK36" s="85"/>
      <c r="AL36" s="87"/>
      <c r="AM36" s="87"/>
      <c r="AN36" s="87"/>
      <c r="AS36" s="133"/>
      <c r="AT36" s="133"/>
      <c r="AU36" s="86"/>
      <c r="AV36" s="86"/>
      <c r="AW36" s="86"/>
      <c r="AX36" s="82" t="str">
        <f t="shared" si="3"/>
        <v/>
      </c>
      <c r="AY36" s="87" t="str">
        <f>IF(AND(AZ35=1,AX36=""),1,"")</f>
        <v/>
      </c>
      <c r="AZ36" s="147" t="str">
        <f>IF(AND(AZ35=1,AY35=""),1,"")</f>
        <v/>
      </c>
      <c r="BA36" s="96"/>
      <c r="BB36" s="148"/>
      <c r="BC36" s="75"/>
      <c r="BD36" s="96"/>
      <c r="BE36" s="149"/>
      <c r="BF36" s="75"/>
    </row>
    <row r="37" spans="1:58" ht="27" customHeight="1">
      <c r="B37" s="196">
        <f>IF(AN37&lt;1,AC37,"ｱｽﾘｰﾄﾋﾞﾌﾞｽﾞが重複しています")</f>
        <v>12</v>
      </c>
      <c r="C37" s="178"/>
      <c r="D37" s="178"/>
      <c r="E37" s="78"/>
      <c r="F37" s="178"/>
      <c r="G37" s="103"/>
      <c r="H37" s="103"/>
      <c r="I37" s="156"/>
      <c r="J37" s="239"/>
      <c r="K37" s="114" t="str">
        <f>IF(E37="","",LEN(E37)-LEN(SUBSTITUTE(SUBSTITUTE(E37," ",),"　",)))</f>
        <v/>
      </c>
      <c r="L37" s="95"/>
      <c r="M37" s="144"/>
      <c r="N37" s="145"/>
      <c r="Q37" s="1" t="str">
        <f>IF($B$4="","",IF($B$4="中学",$B$4&amp;C37,IF($B$4="高校",$B$4&amp;C37,C37)))</f>
        <v/>
      </c>
      <c r="W37" s="94"/>
      <c r="X37" s="3" t="s">
        <v>176</v>
      </c>
      <c r="AB37" s="2">
        <f>COUNTA(G37,H37,I37)</f>
        <v>0</v>
      </c>
      <c r="AC37" s="3">
        <v>12</v>
      </c>
      <c r="AD37" s="79" t="str">
        <f>IF(D37="","",C37&amp;D37)</f>
        <v/>
      </c>
      <c r="AE37" s="79">
        <f>IF(AD37="",1,AD37)</f>
        <v>1</v>
      </c>
      <c r="AF37" s="79">
        <f>IF(ISERROR(VLOOKUP(AE37,$AD$13:AD36,1,FALSE)),0,VLOOKUP(AE37,$AD$13:AD36,1,FALSE))</f>
        <v>0</v>
      </c>
      <c r="AG37" s="79">
        <f>IF(AF37&gt;1,1,0)</f>
        <v>0</v>
      </c>
      <c r="AH37" s="79" t="str">
        <f>D37&amp;E37</f>
        <v/>
      </c>
      <c r="AI37" s="79">
        <f>IF(AH37="",1,AH37)</f>
        <v>1</v>
      </c>
      <c r="AJ37" s="79" t="str">
        <f>C37&amp;D37&amp;E37</f>
        <v/>
      </c>
      <c r="AK37" s="79">
        <f>IF(AJ37="",1,AJ37)</f>
        <v>1</v>
      </c>
      <c r="AL37" s="87">
        <f>IF(ISERROR(VLOOKUP(AK37,$AJ$13:AJ36,1,FALSE)),0,VLOOKUP(AK37,$AJ$13:AJ36,1,FALSE))</f>
        <v>0</v>
      </c>
      <c r="AM37" s="87">
        <f>IF(AL37&gt;1,1,0)</f>
        <v>0</v>
      </c>
      <c r="AN37" s="87">
        <f>AG37-AM37</f>
        <v>0</v>
      </c>
      <c r="AO37" s="3" t="str">
        <f>IF(AE37=AF37,1,"")</f>
        <v/>
      </c>
      <c r="AP37" s="3">
        <f>C37</f>
        <v>0</v>
      </c>
      <c r="AQ37" s="3">
        <f>AP37</f>
        <v>0</v>
      </c>
      <c r="AR37" s="3">
        <f>AQ37</f>
        <v>0</v>
      </c>
      <c r="AS37" s="133" t="str">
        <f>C37&amp;D37</f>
        <v/>
      </c>
      <c r="AT37" s="133">
        <f>E37</f>
        <v>0</v>
      </c>
      <c r="AU37" s="80" t="str">
        <f>C37&amp;G37</f>
        <v/>
      </c>
      <c r="AV37" s="80" t="str">
        <f>$C37&amp;H37</f>
        <v/>
      </c>
      <c r="AW37" s="80" t="str">
        <f>$C37&amp;I37</f>
        <v/>
      </c>
      <c r="AX37" s="82" t="str">
        <f t="shared" si="3"/>
        <v/>
      </c>
      <c r="AY37" s="83">
        <f>IF(F37="",1,1)</f>
        <v>1</v>
      </c>
      <c r="AZ37" s="146" t="str">
        <f>IF(G37="","",1)</f>
        <v/>
      </c>
      <c r="BA37" s="96"/>
      <c r="BB37" s="148"/>
      <c r="BC37" s="75"/>
      <c r="BD37" s="96"/>
      <c r="BE37" s="149"/>
      <c r="BF37" s="75"/>
    </row>
    <row r="38" spans="1:58" ht="27" customHeight="1">
      <c r="B38" s="197"/>
      <c r="C38" s="178"/>
      <c r="D38" s="178"/>
      <c r="E38" s="78"/>
      <c r="F38" s="178"/>
      <c r="G38" s="103"/>
      <c r="H38" s="103"/>
      <c r="I38" s="156"/>
      <c r="J38" s="238"/>
      <c r="L38" s="95"/>
      <c r="M38" s="145"/>
      <c r="N38" s="144"/>
      <c r="W38" s="95"/>
      <c r="X38" s="3" t="s">
        <v>177</v>
      </c>
      <c r="AD38" s="85"/>
      <c r="AE38" s="85"/>
      <c r="AF38" s="85"/>
      <c r="AG38" s="85"/>
      <c r="AH38" s="85"/>
      <c r="AI38" s="85"/>
      <c r="AJ38" s="85"/>
      <c r="AK38" s="85"/>
      <c r="AL38" s="87"/>
      <c r="AM38" s="87"/>
      <c r="AN38" s="87"/>
      <c r="AS38" s="133"/>
      <c r="AT38" s="133"/>
      <c r="AU38" s="86"/>
      <c r="AV38" s="86"/>
      <c r="AW38" s="86"/>
      <c r="AX38" s="82" t="str">
        <f t="shared" si="3"/>
        <v/>
      </c>
      <c r="AY38" s="87" t="str">
        <f>IF(AND(AZ37=1,AX38=""),1,"")</f>
        <v/>
      </c>
      <c r="AZ38" s="147" t="str">
        <f>IF(AND(AZ37=1,AY37=""),1,"")</f>
        <v/>
      </c>
      <c r="BA38" s="96"/>
      <c r="BB38" s="75"/>
      <c r="BC38" s="148"/>
      <c r="BD38" s="96"/>
      <c r="BE38" s="75"/>
      <c r="BF38" s="149"/>
    </row>
    <row r="39" spans="1:58" ht="27" customHeight="1">
      <c r="B39" s="196">
        <f>IF(AN39&lt;1,AC39,"ｱｽﾘｰﾄﾋﾞﾌﾞｽﾞが重複しています")</f>
        <v>13</v>
      </c>
      <c r="C39" s="178"/>
      <c r="D39" s="178"/>
      <c r="E39" s="78"/>
      <c r="F39" s="178"/>
      <c r="G39" s="103"/>
      <c r="H39" s="103"/>
      <c r="I39" s="156"/>
      <c r="J39" s="239"/>
      <c r="K39" s="114" t="str">
        <f>IF(E39="","",LEN(E39)-LEN(SUBSTITUTE(SUBSTITUTE(E39," ",),"　",)))</f>
        <v/>
      </c>
      <c r="L39" s="95"/>
      <c r="M39" s="144"/>
      <c r="N39" s="145"/>
      <c r="O39" s="97"/>
      <c r="P39" s="97"/>
      <c r="Q39" s="1" t="str">
        <f>IF($B$4="","",IF($B$4="中学",$B$4&amp;C39,IF($B$4="高校",$B$4&amp;C39,C39)))</f>
        <v/>
      </c>
      <c r="W39" s="94"/>
      <c r="X39" s="3" t="s">
        <v>178</v>
      </c>
      <c r="AB39" s="2">
        <f>COUNTA(G39,H39,I39)</f>
        <v>0</v>
      </c>
      <c r="AC39" s="3">
        <v>13</v>
      </c>
      <c r="AD39" s="79" t="str">
        <f>IF(D39="","",C39&amp;D39)</f>
        <v/>
      </c>
      <c r="AE39" s="79">
        <f>IF(AD39="",1,AD39)</f>
        <v>1</v>
      </c>
      <c r="AF39" s="79">
        <f>IF(ISERROR(VLOOKUP(AE39,$AD$13:AD38,1,FALSE)),0,VLOOKUP(AE39,$AD$13:AD38,1,FALSE))</f>
        <v>0</v>
      </c>
      <c r="AG39" s="79">
        <f>IF(AF39&gt;1,1,0)</f>
        <v>0</v>
      </c>
      <c r="AH39" s="79" t="str">
        <f>D39&amp;E39</f>
        <v/>
      </c>
      <c r="AI39" s="79">
        <f>IF(AH39="",1,AH39)</f>
        <v>1</v>
      </c>
      <c r="AJ39" s="79" t="str">
        <f>C39&amp;D39&amp;E39</f>
        <v/>
      </c>
      <c r="AK39" s="79">
        <f>IF(AJ39="",1,AJ39)</f>
        <v>1</v>
      </c>
      <c r="AL39" s="87">
        <f>IF(ISERROR(VLOOKUP(AK39,$AJ$13:AJ38,1,FALSE)),0,VLOOKUP(AK39,$AJ$13:AJ38,1,FALSE))</f>
        <v>0</v>
      </c>
      <c r="AM39" s="87">
        <f>IF(AL39&gt;1,1,0)</f>
        <v>0</v>
      </c>
      <c r="AN39" s="87">
        <f>AG39-AM39</f>
        <v>0</v>
      </c>
      <c r="AO39" s="3" t="str">
        <f>IF(AE39=AF39,1,"")</f>
        <v/>
      </c>
      <c r="AP39" s="3">
        <f>C39</f>
        <v>0</v>
      </c>
      <c r="AQ39" s="3">
        <f>AP39</f>
        <v>0</v>
      </c>
      <c r="AR39" s="3">
        <f>AQ39</f>
        <v>0</v>
      </c>
      <c r="AS39" s="133" t="str">
        <f>C39&amp;D39</f>
        <v/>
      </c>
      <c r="AT39" s="133">
        <f>E39</f>
        <v>0</v>
      </c>
      <c r="AU39" s="80" t="str">
        <f>C39&amp;G39</f>
        <v/>
      </c>
      <c r="AV39" s="80" t="str">
        <f>$C39&amp;H39</f>
        <v/>
      </c>
      <c r="AW39" s="80" t="str">
        <f>$C39&amp;I39</f>
        <v/>
      </c>
      <c r="AX39" s="82" t="str">
        <f t="shared" si="3"/>
        <v/>
      </c>
      <c r="AY39" s="83">
        <f>IF(F39="",1,1)</f>
        <v>1</v>
      </c>
      <c r="AZ39" s="146" t="str">
        <f>IF(G39="","",1)</f>
        <v/>
      </c>
      <c r="BA39" s="96"/>
      <c r="BB39" s="148"/>
      <c r="BC39" s="75"/>
      <c r="BD39" s="96"/>
      <c r="BE39" s="149"/>
      <c r="BF39" s="75"/>
    </row>
    <row r="40" spans="1:58" ht="27" customHeight="1">
      <c r="B40" s="197"/>
      <c r="C40" s="178"/>
      <c r="D40" s="178"/>
      <c r="E40" s="78"/>
      <c r="F40" s="178"/>
      <c r="G40" s="103"/>
      <c r="H40" s="103"/>
      <c r="I40" s="156"/>
      <c r="J40" s="238"/>
      <c r="L40" s="95"/>
      <c r="M40" s="144"/>
      <c r="N40" s="145"/>
      <c r="O40" s="97"/>
      <c r="P40" s="97"/>
      <c r="W40" s="94"/>
      <c r="X40" s="3" t="s">
        <v>179</v>
      </c>
      <c r="AD40" s="85"/>
      <c r="AE40" s="85"/>
      <c r="AF40" s="85"/>
      <c r="AG40" s="85"/>
      <c r="AH40" s="85"/>
      <c r="AI40" s="85"/>
      <c r="AJ40" s="85"/>
      <c r="AK40" s="85"/>
      <c r="AL40" s="87"/>
      <c r="AM40" s="87"/>
      <c r="AN40" s="87"/>
      <c r="AS40" s="133"/>
      <c r="AT40" s="133"/>
      <c r="AU40" s="86"/>
      <c r="AV40" s="86"/>
      <c r="AW40" s="86"/>
      <c r="AX40" s="82" t="str">
        <f t="shared" si="3"/>
        <v/>
      </c>
      <c r="AY40" s="87" t="str">
        <f>IF(AND(AZ39=1,AX40=""),1,"")</f>
        <v/>
      </c>
      <c r="AZ40" s="147" t="str">
        <f>IF(AND(AZ39=1,AY39=""),1,"")</f>
        <v/>
      </c>
      <c r="BA40" s="96"/>
      <c r="BB40" s="148"/>
      <c r="BC40" s="75"/>
      <c r="BD40" s="96"/>
      <c r="BE40" s="149"/>
      <c r="BF40" s="75"/>
    </row>
    <row r="41" spans="1:58" ht="27" customHeight="1">
      <c r="B41" s="196">
        <f>IF(AN41&lt;1,AC41,"ｱｽﾘｰﾄﾋﾞﾌﾞｽﾞが重複しています")</f>
        <v>14</v>
      </c>
      <c r="C41" s="178"/>
      <c r="D41" s="178"/>
      <c r="E41" s="78"/>
      <c r="F41" s="178"/>
      <c r="G41" s="103"/>
      <c r="H41" s="103"/>
      <c r="I41" s="156"/>
      <c r="J41" s="239"/>
      <c r="K41" s="114" t="str">
        <f>IF(E41="","",LEN(E41)-LEN(SUBSTITUTE(SUBSTITUTE(E41," ",),"　",)))</f>
        <v/>
      </c>
      <c r="L41" s="95"/>
      <c r="M41" s="145"/>
      <c r="N41" s="144"/>
      <c r="O41" s="97"/>
      <c r="P41" s="97"/>
      <c r="Q41" s="1" t="str">
        <f>IF($B$4="","",IF($B$4="中学",$B$4&amp;C41,IF($B$4="高校",$B$4&amp;C41,C41)))</f>
        <v/>
      </c>
      <c r="W41" s="94"/>
      <c r="X41" s="3" t="s">
        <v>180</v>
      </c>
      <c r="AB41" s="2">
        <f>COUNTA(G41,H41,I41)</f>
        <v>0</v>
      </c>
      <c r="AC41" s="3">
        <v>14</v>
      </c>
      <c r="AD41" s="79" t="str">
        <f>IF(D41="","",C41&amp;D41)</f>
        <v/>
      </c>
      <c r="AE41" s="79">
        <f>IF(AD41="",1,AD41)</f>
        <v>1</v>
      </c>
      <c r="AF41" s="79">
        <f>IF(ISERROR(VLOOKUP(AE41,$AD$13:AD40,1,FALSE)),0,VLOOKUP(AE41,$AD$13:AD40,1,FALSE))</f>
        <v>0</v>
      </c>
      <c r="AG41" s="79">
        <f>IF(AF41&gt;1,1,0)</f>
        <v>0</v>
      </c>
      <c r="AH41" s="79" t="str">
        <f>D41&amp;E41</f>
        <v/>
      </c>
      <c r="AI41" s="79">
        <f>IF(AH41="",1,AH41)</f>
        <v>1</v>
      </c>
      <c r="AJ41" s="79" t="str">
        <f>C41&amp;D41&amp;E41</f>
        <v/>
      </c>
      <c r="AK41" s="79">
        <f>IF(AJ41="",1,AJ41)</f>
        <v>1</v>
      </c>
      <c r="AL41" s="87">
        <f>IF(ISERROR(VLOOKUP(AK41,$AJ$13:AJ40,1,FALSE)),0,VLOOKUP(AK41,$AJ$13:AJ40,1,FALSE))</f>
        <v>0</v>
      </c>
      <c r="AM41" s="87">
        <f>IF(AL41&gt;1,1,0)</f>
        <v>0</v>
      </c>
      <c r="AN41" s="87">
        <f>AG41-AM41</f>
        <v>0</v>
      </c>
      <c r="AO41" s="3" t="str">
        <f>IF(AE41=AF41,1,"")</f>
        <v/>
      </c>
      <c r="AP41" s="3">
        <f>C41</f>
        <v>0</v>
      </c>
      <c r="AQ41" s="3">
        <f>AP41</f>
        <v>0</v>
      </c>
      <c r="AR41" s="3">
        <f>AQ41</f>
        <v>0</v>
      </c>
      <c r="AS41" s="133" t="str">
        <f>C41&amp;D41</f>
        <v/>
      </c>
      <c r="AT41" s="133">
        <f>E41</f>
        <v>0</v>
      </c>
      <c r="AU41" s="80" t="str">
        <f>C41&amp;G41</f>
        <v/>
      </c>
      <c r="AV41" s="80" t="str">
        <f>$C41&amp;H41</f>
        <v/>
      </c>
      <c r="AW41" s="80" t="str">
        <f>$C41&amp;I41</f>
        <v/>
      </c>
      <c r="AX41" s="82" t="str">
        <f t="shared" si="3"/>
        <v/>
      </c>
      <c r="AY41" s="83">
        <f>IF(F41="",1,1)</f>
        <v>1</v>
      </c>
      <c r="AZ41" s="146" t="str">
        <f>IF(G41="","",1)</f>
        <v/>
      </c>
      <c r="BA41" s="96"/>
      <c r="BB41" s="75"/>
      <c r="BC41" s="148"/>
      <c r="BD41" s="96"/>
      <c r="BE41" s="75"/>
      <c r="BF41" s="149"/>
    </row>
    <row r="42" spans="1:58" ht="27" customHeight="1">
      <c r="B42" s="197"/>
      <c r="C42" s="178"/>
      <c r="D42" s="178"/>
      <c r="E42" s="78"/>
      <c r="F42" s="178"/>
      <c r="G42" s="103"/>
      <c r="H42" s="103"/>
      <c r="I42" s="156"/>
      <c r="J42" s="238"/>
      <c r="L42" s="95"/>
      <c r="M42" s="144"/>
      <c r="N42" s="145"/>
      <c r="O42" s="97"/>
      <c r="P42" s="97"/>
      <c r="W42" s="94"/>
      <c r="X42" s="3" t="s">
        <v>181</v>
      </c>
      <c r="AD42" s="85"/>
      <c r="AE42" s="85"/>
      <c r="AF42" s="85"/>
      <c r="AG42" s="85"/>
      <c r="AH42" s="85"/>
      <c r="AI42" s="85"/>
      <c r="AJ42" s="85"/>
      <c r="AK42" s="85"/>
      <c r="AL42" s="87"/>
      <c r="AM42" s="87"/>
      <c r="AN42" s="87"/>
      <c r="AS42" s="133"/>
      <c r="AT42" s="133"/>
      <c r="AU42" s="86"/>
      <c r="AV42" s="86"/>
      <c r="AW42" s="86"/>
      <c r="AX42" s="82" t="str">
        <f t="shared" si="3"/>
        <v/>
      </c>
      <c r="AY42" s="87" t="str">
        <f>IF(AND(AZ41=1,AX42=""),1,"")</f>
        <v/>
      </c>
      <c r="AZ42" s="147" t="str">
        <f>IF(AND(AZ41=1,AY41=""),1,"")</f>
        <v/>
      </c>
      <c r="BA42" s="96"/>
      <c r="BB42" s="148"/>
      <c r="BC42" s="75"/>
      <c r="BD42" s="96"/>
      <c r="BE42" s="149"/>
      <c r="BF42" s="75"/>
    </row>
    <row r="43" spans="1:58" ht="27" customHeight="1">
      <c r="B43" s="196">
        <f>IF(AN43&lt;1,AC43,"ｱｽﾘｰﾄﾋﾞﾌﾞｽﾞが重複しています")</f>
        <v>15</v>
      </c>
      <c r="C43" s="178"/>
      <c r="D43" s="178"/>
      <c r="E43" s="78"/>
      <c r="F43" s="178"/>
      <c r="G43" s="103"/>
      <c r="H43" s="103"/>
      <c r="I43" s="156"/>
      <c r="J43" s="239"/>
      <c r="K43" s="114" t="str">
        <f>IF(E43="","",LEN(E43)-LEN(SUBSTITUTE(SUBSTITUTE(E43," ",),"　",)))</f>
        <v/>
      </c>
      <c r="L43" s="95"/>
      <c r="M43" s="145"/>
      <c r="N43" s="144"/>
      <c r="O43" s="97"/>
      <c r="P43" s="97"/>
      <c r="Q43" s="1" t="str">
        <f>IF($B$4="","",IF($B$4="中学",$B$4&amp;C43,IF($B$4="高校",$B$4&amp;C43,C43)))</f>
        <v/>
      </c>
      <c r="W43" s="94"/>
      <c r="X43" s="3" t="s">
        <v>182</v>
      </c>
      <c r="AB43" s="2">
        <f>COUNTA(G43,H43,I43)</f>
        <v>0</v>
      </c>
      <c r="AC43" s="3">
        <v>15</v>
      </c>
      <c r="AD43" s="79" t="str">
        <f>IF(D43="","",C43&amp;D43)</f>
        <v/>
      </c>
      <c r="AE43" s="79">
        <f>IF(AD43="",1,AD43)</f>
        <v>1</v>
      </c>
      <c r="AF43" s="79">
        <f>IF(ISERROR(VLOOKUP(AE43,$AD$13:AD42,1,FALSE)),0,VLOOKUP(AE43,$AD$13:AD42,1,FALSE))</f>
        <v>0</v>
      </c>
      <c r="AG43" s="79">
        <f>IF(AF43&gt;1,1,0)</f>
        <v>0</v>
      </c>
      <c r="AH43" s="79" t="str">
        <f>D43&amp;E43</f>
        <v/>
      </c>
      <c r="AI43" s="79">
        <f>IF(AH43="",1,AH43)</f>
        <v>1</v>
      </c>
      <c r="AJ43" s="79" t="str">
        <f>C43&amp;D43&amp;E43</f>
        <v/>
      </c>
      <c r="AK43" s="79">
        <f>IF(AJ43="",1,AJ43)</f>
        <v>1</v>
      </c>
      <c r="AL43" s="87">
        <f>IF(ISERROR(VLOOKUP(AK43,$AJ$13:AJ42,1,FALSE)),0,VLOOKUP(AK43,$AJ$13:AJ42,1,FALSE))</f>
        <v>0</v>
      </c>
      <c r="AM43" s="87">
        <f>IF(AL43&gt;1,1,0)</f>
        <v>0</v>
      </c>
      <c r="AN43" s="87">
        <f>AG43-AM43</f>
        <v>0</v>
      </c>
      <c r="AO43" s="3" t="str">
        <f>IF(AE43=AF43,1,"")</f>
        <v/>
      </c>
      <c r="AP43" s="3">
        <f>C43</f>
        <v>0</v>
      </c>
      <c r="AQ43" s="3">
        <f>AP43</f>
        <v>0</v>
      </c>
      <c r="AR43" s="3">
        <f>AQ43</f>
        <v>0</v>
      </c>
      <c r="AS43" s="133" t="str">
        <f>C43&amp;D43</f>
        <v/>
      </c>
      <c r="AT43" s="133">
        <f>E43</f>
        <v>0</v>
      </c>
      <c r="AU43" s="80" t="str">
        <f>C43&amp;G43</f>
        <v/>
      </c>
      <c r="AV43" s="80" t="str">
        <f>$C43&amp;H43</f>
        <v/>
      </c>
      <c r="AW43" s="80" t="str">
        <f>$C43&amp;I43</f>
        <v/>
      </c>
      <c r="AX43" s="82" t="str">
        <f t="shared" si="3"/>
        <v/>
      </c>
      <c r="AY43" s="83">
        <f>IF(F43="",1,1)</f>
        <v>1</v>
      </c>
      <c r="AZ43" s="146" t="str">
        <f>IF(G43="","",1)</f>
        <v/>
      </c>
      <c r="BA43" s="96"/>
      <c r="BB43" s="75"/>
      <c r="BC43" s="148"/>
      <c r="BD43" s="96"/>
      <c r="BE43" s="75"/>
      <c r="BF43" s="149"/>
    </row>
    <row r="44" spans="1:58" ht="27" customHeight="1">
      <c r="B44" s="197"/>
      <c r="C44" s="178"/>
      <c r="D44" s="178"/>
      <c r="E44" s="78"/>
      <c r="F44" s="178"/>
      <c r="G44" s="103"/>
      <c r="H44" s="103"/>
      <c r="I44" s="156"/>
      <c r="J44" s="238"/>
      <c r="L44" s="95"/>
      <c r="M44" s="144"/>
      <c r="N44" s="144"/>
      <c r="O44" s="97"/>
      <c r="P44" s="97"/>
      <c r="W44" s="94"/>
      <c r="X44" s="3" t="s">
        <v>183</v>
      </c>
      <c r="AD44" s="85"/>
      <c r="AE44" s="85"/>
      <c r="AF44" s="85"/>
      <c r="AG44" s="85"/>
      <c r="AH44" s="85"/>
      <c r="AI44" s="85"/>
      <c r="AJ44" s="85"/>
      <c r="AK44" s="85"/>
      <c r="AL44" s="87"/>
      <c r="AM44" s="87"/>
      <c r="AN44" s="87"/>
      <c r="AS44" s="133"/>
      <c r="AT44" s="133"/>
      <c r="AU44" s="86"/>
      <c r="AV44" s="86"/>
      <c r="AW44" s="86"/>
      <c r="AX44" s="82" t="str">
        <f t="shared" si="3"/>
        <v/>
      </c>
      <c r="AY44" s="87" t="str">
        <f>IF(AND(AZ43=1,AX44=""),1,"")</f>
        <v/>
      </c>
      <c r="AZ44" s="87" t="str">
        <f>IF(AND(AZ43=1,AY43=""),1,"")</f>
        <v/>
      </c>
      <c r="BA44" s="96"/>
      <c r="BB44" s="148"/>
      <c r="BC44" s="148"/>
      <c r="BD44" s="96"/>
      <c r="BE44" s="149"/>
      <c r="BF44" s="149"/>
    </row>
    <row r="45" spans="1:58" ht="27" customHeight="1">
      <c r="B45" s="196">
        <f>IF(AN45&lt;1,AC45,"ｱｽﾘｰﾄﾋﾞﾌﾞｽﾞが重複しています")</f>
        <v>16</v>
      </c>
      <c r="C45" s="178"/>
      <c r="D45" s="178"/>
      <c r="E45" s="78"/>
      <c r="F45" s="178"/>
      <c r="G45" s="103"/>
      <c r="H45" s="103"/>
      <c r="I45" s="156"/>
      <c r="J45" s="239"/>
      <c r="K45" s="114" t="str">
        <f>IF(E45="","",LEN(E45)-LEN(SUBSTITUTE(SUBSTITUTE(E45," ",),"　",)))</f>
        <v/>
      </c>
      <c r="L45" s="96"/>
      <c r="M45" s="45"/>
      <c r="N45" s="45"/>
      <c r="O45" s="97"/>
      <c r="P45" s="97"/>
      <c r="Q45" s="1" t="str">
        <f>IF($B$4="","",IF($B$4="中学",$B$4&amp;C45,IF($B$4="高校",$B$4&amp;C45,C45)))</f>
        <v/>
      </c>
      <c r="W45" s="94"/>
      <c r="X45" s="3" t="s">
        <v>184</v>
      </c>
      <c r="AB45" s="2">
        <f>COUNTA(G45,H45,I45)</f>
        <v>0</v>
      </c>
      <c r="AC45" s="3">
        <v>16</v>
      </c>
      <c r="AD45" s="79" t="str">
        <f>IF(D45="","",C45&amp;D45)</f>
        <v/>
      </c>
      <c r="AE45" s="79">
        <f>IF(AD45="",1,AD45)</f>
        <v>1</v>
      </c>
      <c r="AF45" s="79">
        <f>IF(ISERROR(VLOOKUP(AE45,$AD$13:AD44,1,FALSE)),0,VLOOKUP(AE45,$AD$13:AD44,1,FALSE))</f>
        <v>0</v>
      </c>
      <c r="AG45" s="79">
        <f>IF(AF45&gt;1,1,0)</f>
        <v>0</v>
      </c>
      <c r="AH45" s="79" t="str">
        <f>D45&amp;E45</f>
        <v/>
      </c>
      <c r="AI45" s="79">
        <f>IF(AH45="",1,AH45)</f>
        <v>1</v>
      </c>
      <c r="AJ45" s="79" t="str">
        <f>C45&amp;D45&amp;E45</f>
        <v/>
      </c>
      <c r="AK45" s="79">
        <f>IF(AJ45="",1,AJ45)</f>
        <v>1</v>
      </c>
      <c r="AL45" s="87">
        <f>IF(ISERROR(VLOOKUP(AK45,$AJ$13:AJ44,1,FALSE)),0,VLOOKUP(AK45,$AJ$13:AJ44,1,FALSE))</f>
        <v>0</v>
      </c>
      <c r="AM45" s="87">
        <f>IF(AL45&gt;1,1,0)</f>
        <v>0</v>
      </c>
      <c r="AN45" s="87">
        <f>AG45-AM45</f>
        <v>0</v>
      </c>
      <c r="AO45" s="3" t="str">
        <f>IF(AE45=AF45,1,"")</f>
        <v/>
      </c>
      <c r="AP45" s="3">
        <f>C45</f>
        <v>0</v>
      </c>
      <c r="AQ45" s="3">
        <f t="shared" ref="AQ45:AR49" si="4">AP45</f>
        <v>0</v>
      </c>
      <c r="AR45" s="3">
        <f t="shared" si="4"/>
        <v>0</v>
      </c>
      <c r="AS45" s="133" t="str">
        <f>C45&amp;D45</f>
        <v/>
      </c>
      <c r="AT45" s="133">
        <f>E45</f>
        <v>0</v>
      </c>
      <c r="AU45" s="80" t="str">
        <f>C45&amp;G45</f>
        <v/>
      </c>
      <c r="AV45" s="80" t="str">
        <f>$C45&amp;H45</f>
        <v/>
      </c>
      <c r="AW45" s="80" t="str">
        <f>$C45&amp;I45</f>
        <v/>
      </c>
      <c r="AX45" s="82" t="str">
        <f t="shared" si="3"/>
        <v/>
      </c>
      <c r="AY45" s="83">
        <f>IF(F45="",1,1)</f>
        <v>1</v>
      </c>
      <c r="AZ45" s="82" t="str">
        <f>IF(G45="","",1)</f>
        <v/>
      </c>
      <c r="BA45" s="96"/>
      <c r="BB45" s="75"/>
      <c r="BC45" s="148"/>
      <c r="BD45" s="96"/>
      <c r="BE45" s="75"/>
      <c r="BF45" s="149"/>
    </row>
    <row r="46" spans="1:58" ht="27" customHeight="1">
      <c r="B46" s="197"/>
      <c r="C46" s="178"/>
      <c r="D46" s="178"/>
      <c r="E46" s="78"/>
      <c r="F46" s="178"/>
      <c r="G46" s="103"/>
      <c r="H46" s="103"/>
      <c r="I46" s="156"/>
      <c r="J46" s="238"/>
      <c r="L46" s="96"/>
      <c r="M46" s="45"/>
      <c r="N46" s="45"/>
      <c r="O46" s="97"/>
      <c r="P46" s="97"/>
      <c r="R46" s="98"/>
      <c r="S46" s="98"/>
      <c r="T46" s="98"/>
      <c r="U46" s="98"/>
      <c r="V46" s="98"/>
      <c r="W46" s="94"/>
      <c r="X46" s="3" t="s">
        <v>185</v>
      </c>
      <c r="AD46" s="85"/>
      <c r="AE46" s="85"/>
      <c r="AF46" s="85"/>
      <c r="AG46" s="85"/>
      <c r="AH46" s="85"/>
      <c r="AI46" s="85"/>
      <c r="AJ46" s="85"/>
      <c r="AK46" s="85"/>
      <c r="AL46" s="87"/>
      <c r="AM46" s="87"/>
      <c r="AN46" s="87"/>
      <c r="AQ46" s="3">
        <f t="shared" si="4"/>
        <v>0</v>
      </c>
      <c r="AR46" s="3">
        <f t="shared" si="4"/>
        <v>0</v>
      </c>
      <c r="AS46" s="133"/>
      <c r="AT46" s="133"/>
      <c r="AU46" s="86"/>
      <c r="AV46" s="86"/>
      <c r="AW46" s="86"/>
      <c r="AX46" s="82" t="str">
        <f t="shared" si="3"/>
        <v/>
      </c>
      <c r="AY46" s="87" t="str">
        <f>IF(AND(AZ45=1,AX46=""),1,"")</f>
        <v/>
      </c>
      <c r="AZ46" s="87" t="str">
        <f>IF(AND(AZ45=1,AY45=""),1,"")</f>
        <v/>
      </c>
    </row>
    <row r="47" spans="1:58" ht="27" customHeight="1">
      <c r="B47" s="196">
        <f>IF(AN47&lt;1,AC47,"ｱｽﾘｰﾄﾋﾞﾌﾞｽﾞが重複しています")</f>
        <v>17</v>
      </c>
      <c r="C47" s="178"/>
      <c r="D47" s="178"/>
      <c r="E47" s="78"/>
      <c r="F47" s="178"/>
      <c r="G47" s="103"/>
      <c r="H47" s="103"/>
      <c r="I47" s="156"/>
      <c r="J47" s="239"/>
      <c r="K47" s="114" t="str">
        <f>IF(E47="","",LEN(E47)-LEN(SUBSTITUTE(SUBSTITUTE(E47," ",),"　",)))</f>
        <v/>
      </c>
      <c r="L47" s="99"/>
      <c r="M47" s="45"/>
      <c r="N47" s="45"/>
      <c r="O47" s="97"/>
      <c r="P47" s="97"/>
      <c r="Q47" s="1" t="str">
        <f>IF($B$4="","",IF($B$4="中学",$B$4&amp;C47,IF($B$4="高校",$B$4&amp;C47,C47)))</f>
        <v/>
      </c>
      <c r="R47" s="98"/>
      <c r="S47" s="98"/>
      <c r="T47" s="98"/>
      <c r="U47" s="100"/>
      <c r="V47" s="100"/>
      <c r="W47" s="94"/>
      <c r="X47" s="3" t="s">
        <v>186</v>
      </c>
      <c r="AB47" s="2">
        <f>COUNTA(G47,H47,I47)</f>
        <v>0</v>
      </c>
      <c r="AC47" s="3">
        <v>17</v>
      </c>
      <c r="AD47" s="79" t="str">
        <f>IF(D47="","",C47&amp;D47)</f>
        <v/>
      </c>
      <c r="AE47" s="79">
        <f>IF(AD47="",1,AD47)</f>
        <v>1</v>
      </c>
      <c r="AF47" s="79">
        <f>IF(ISERROR(VLOOKUP(AE47,$AD$13:AD46,1,FALSE)),0,VLOOKUP(AE47,$AD$13:AD46,1,FALSE))</f>
        <v>0</v>
      </c>
      <c r="AG47" s="79">
        <f>IF(AF47&gt;1,1,0)</f>
        <v>0</v>
      </c>
      <c r="AH47" s="79" t="str">
        <f>D47&amp;E47</f>
        <v/>
      </c>
      <c r="AI47" s="79">
        <f>IF(AH47="",1,AH47)</f>
        <v>1</v>
      </c>
      <c r="AJ47" s="79" t="str">
        <f>C47&amp;D47&amp;E47</f>
        <v/>
      </c>
      <c r="AK47" s="79">
        <f>IF(AJ47="",1,AJ47)</f>
        <v>1</v>
      </c>
      <c r="AL47" s="87">
        <f>IF(ISERROR(VLOOKUP(AK47,$AJ$13:AJ46,1,FALSE)),0,VLOOKUP(AK47,$AJ$13:AJ46,1,FALSE))</f>
        <v>0</v>
      </c>
      <c r="AM47" s="87">
        <f>IF(AL47&gt;1,1,0)</f>
        <v>0</v>
      </c>
      <c r="AN47" s="87">
        <f>AG47-AM47</f>
        <v>0</v>
      </c>
      <c r="AO47" s="3" t="str">
        <f>IF(AE47=AF47,1,"")</f>
        <v/>
      </c>
      <c r="AP47" s="3">
        <f>C47</f>
        <v>0</v>
      </c>
      <c r="AQ47" s="3">
        <f t="shared" si="4"/>
        <v>0</v>
      </c>
      <c r="AR47" s="3">
        <f t="shared" si="4"/>
        <v>0</v>
      </c>
      <c r="AS47" s="133" t="str">
        <f>C47&amp;D47</f>
        <v/>
      </c>
      <c r="AT47" s="133">
        <f>E47</f>
        <v>0</v>
      </c>
      <c r="AU47" s="80" t="str">
        <f>C47&amp;G47</f>
        <v/>
      </c>
      <c r="AV47" s="80" t="str">
        <f>$C47&amp;H47</f>
        <v/>
      </c>
      <c r="AW47" s="80" t="str">
        <f>$C47&amp;I47</f>
        <v/>
      </c>
      <c r="AX47" s="82" t="str">
        <f t="shared" ref="AX47:AX78" si="5">IF(E47="","",1)</f>
        <v/>
      </c>
      <c r="AY47" s="83">
        <f>IF(F47="",1,1)</f>
        <v>1</v>
      </c>
      <c r="AZ47" s="82" t="str">
        <f>IF(G47="","",1)</f>
        <v/>
      </c>
    </row>
    <row r="48" spans="1:58" ht="27" customHeight="1">
      <c r="B48" s="197"/>
      <c r="C48" s="178"/>
      <c r="D48" s="178"/>
      <c r="E48" s="78"/>
      <c r="F48" s="178"/>
      <c r="G48" s="103"/>
      <c r="H48" s="103"/>
      <c r="I48" s="156"/>
      <c r="J48" s="238"/>
      <c r="L48" s="96"/>
      <c r="M48" s="45"/>
      <c r="N48" s="45"/>
      <c r="O48" s="97"/>
      <c r="P48" s="97"/>
      <c r="R48" s="98"/>
      <c r="S48" s="98"/>
      <c r="T48" s="98"/>
      <c r="U48" s="98"/>
      <c r="V48" s="98"/>
      <c r="W48" s="94"/>
      <c r="X48" s="3" t="s">
        <v>187</v>
      </c>
      <c r="AD48" s="85"/>
      <c r="AE48" s="85"/>
      <c r="AF48" s="85"/>
      <c r="AG48" s="85"/>
      <c r="AH48" s="85"/>
      <c r="AI48" s="85"/>
      <c r="AJ48" s="85"/>
      <c r="AK48" s="85"/>
      <c r="AL48" s="87"/>
      <c r="AM48" s="87"/>
      <c r="AN48" s="87"/>
      <c r="AQ48" s="3">
        <f t="shared" si="4"/>
        <v>0</v>
      </c>
      <c r="AR48" s="3">
        <f t="shared" si="4"/>
        <v>0</v>
      </c>
      <c r="AS48" s="133"/>
      <c r="AT48" s="133"/>
      <c r="AU48" s="86"/>
      <c r="AV48" s="86"/>
      <c r="AW48" s="86"/>
      <c r="AX48" s="82" t="str">
        <f t="shared" si="5"/>
        <v/>
      </c>
      <c r="AY48" s="87" t="str">
        <f>IF(AND(AZ47=1,AX48=""),1,"")</f>
        <v/>
      </c>
      <c r="AZ48" s="87" t="str">
        <f>IF(AND(AZ47=1,AY47=""),1,"")</f>
        <v/>
      </c>
    </row>
    <row r="49" spans="1:52" ht="27" customHeight="1">
      <c r="B49" s="196">
        <f>IF(AN49&lt;1,AC49,"ｱｽﾘｰﾄﾋﾞﾌﾞｽﾞが重複しています")</f>
        <v>18</v>
      </c>
      <c r="C49" s="178"/>
      <c r="D49" s="178"/>
      <c r="E49" s="78"/>
      <c r="F49" s="178"/>
      <c r="G49" s="103"/>
      <c r="H49" s="103"/>
      <c r="I49" s="156"/>
      <c r="J49" s="239"/>
      <c r="K49" s="114" t="str">
        <f>IF(E49="","",LEN(E49)-LEN(SUBSTITUTE(SUBSTITUTE(E49," ",),"　",)))</f>
        <v/>
      </c>
      <c r="L49" s="96"/>
      <c r="M49" s="97"/>
      <c r="N49" s="97"/>
      <c r="O49" s="97"/>
      <c r="P49" s="97"/>
      <c r="Q49" s="1" t="str">
        <f>IF($B$4="","",IF($B$4="中学",$B$4&amp;C49,IF($B$4="高校",$B$4&amp;C49,C49)))</f>
        <v/>
      </c>
      <c r="R49" s="98"/>
      <c r="S49" s="98"/>
      <c r="T49" s="98"/>
      <c r="U49" s="100"/>
      <c r="V49" s="100"/>
      <c r="W49" s="94"/>
      <c r="X49" s="3" t="s">
        <v>188</v>
      </c>
      <c r="AB49" s="2">
        <f>COUNTA(G49,H49,I49)</f>
        <v>0</v>
      </c>
      <c r="AC49" s="3">
        <v>18</v>
      </c>
      <c r="AD49" s="79" t="str">
        <f>IF(D49="","",C49&amp;D49)</f>
        <v/>
      </c>
      <c r="AE49" s="79">
        <f>IF(AD49="",1,AD49)</f>
        <v>1</v>
      </c>
      <c r="AF49" s="79">
        <f>IF(ISERROR(VLOOKUP(AE49,$AD$13:AD48,1,FALSE)),0,VLOOKUP(AE49,$AD$13:AD48,1,FALSE))</f>
        <v>0</v>
      </c>
      <c r="AG49" s="79">
        <f>IF(AF49&gt;1,1,0)</f>
        <v>0</v>
      </c>
      <c r="AH49" s="79" t="str">
        <f>D49&amp;E49</f>
        <v/>
      </c>
      <c r="AI49" s="79">
        <f>IF(AH49="",1,AH49)</f>
        <v>1</v>
      </c>
      <c r="AJ49" s="79" t="str">
        <f>C49&amp;D49&amp;E49</f>
        <v/>
      </c>
      <c r="AK49" s="79">
        <f>IF(AJ49="",1,AJ49)</f>
        <v>1</v>
      </c>
      <c r="AL49" s="87">
        <f>IF(ISERROR(VLOOKUP(AK49,$AJ$13:AJ48,1,FALSE)),0,VLOOKUP(AK49,$AJ$13:AJ48,1,FALSE))</f>
        <v>0</v>
      </c>
      <c r="AM49" s="87">
        <f>IF(AL49&gt;1,1,0)</f>
        <v>0</v>
      </c>
      <c r="AN49" s="87">
        <f>AG49-AM49</f>
        <v>0</v>
      </c>
      <c r="AO49" s="3" t="str">
        <f>IF(AE49=AF49,1,"")</f>
        <v/>
      </c>
      <c r="AP49" s="3">
        <f>C49</f>
        <v>0</v>
      </c>
      <c r="AQ49" s="3">
        <f t="shared" si="4"/>
        <v>0</v>
      </c>
      <c r="AR49" s="3">
        <f t="shared" si="4"/>
        <v>0</v>
      </c>
      <c r="AS49" s="133" t="str">
        <f>C49&amp;D49</f>
        <v/>
      </c>
      <c r="AT49" s="133">
        <f>E49</f>
        <v>0</v>
      </c>
      <c r="AU49" s="80" t="str">
        <f>C49&amp;G49</f>
        <v/>
      </c>
      <c r="AV49" s="80" t="str">
        <f>$C49&amp;H49</f>
        <v/>
      </c>
      <c r="AW49" s="80" t="str">
        <f>$C49&amp;I49</f>
        <v/>
      </c>
      <c r="AX49" s="82" t="str">
        <f t="shared" si="5"/>
        <v/>
      </c>
      <c r="AY49" s="83">
        <f>IF(F49="",1,1)</f>
        <v>1</v>
      </c>
      <c r="AZ49" s="82" t="str">
        <f>IF(G49="","",1)</f>
        <v/>
      </c>
    </row>
    <row r="50" spans="1:52" ht="27" customHeight="1">
      <c r="B50" s="197"/>
      <c r="C50" s="178"/>
      <c r="D50" s="178"/>
      <c r="E50" s="78"/>
      <c r="F50" s="178"/>
      <c r="G50" s="103"/>
      <c r="H50" s="103"/>
      <c r="I50" s="156"/>
      <c r="J50" s="238"/>
      <c r="L50" s="96"/>
      <c r="M50" s="45"/>
      <c r="N50" s="45"/>
      <c r="O50" s="97"/>
      <c r="P50" s="97"/>
      <c r="R50" s="98"/>
      <c r="S50" s="98"/>
      <c r="T50" s="98"/>
      <c r="U50" s="98"/>
      <c r="V50" s="98"/>
      <c r="W50" s="94"/>
      <c r="X50" s="3" t="s">
        <v>189</v>
      </c>
      <c r="AD50" s="85"/>
      <c r="AE50" s="85"/>
      <c r="AF50" s="85"/>
      <c r="AG50" s="85"/>
      <c r="AH50" s="85"/>
      <c r="AI50" s="85"/>
      <c r="AJ50" s="85"/>
      <c r="AK50" s="85"/>
      <c r="AL50" s="87"/>
      <c r="AM50" s="87"/>
      <c r="AN50" s="87"/>
      <c r="AS50" s="133"/>
      <c r="AT50" s="133"/>
      <c r="AU50" s="86"/>
      <c r="AV50" s="86"/>
      <c r="AW50" s="86"/>
      <c r="AX50" s="82" t="str">
        <f t="shared" si="5"/>
        <v/>
      </c>
      <c r="AY50" s="87" t="str">
        <f>IF(AND(AZ49=1,AX50=""),1,"")</f>
        <v/>
      </c>
      <c r="AZ50" s="87" t="str">
        <f>IF(AND(AZ49=1,AY49=""),1,"")</f>
        <v/>
      </c>
    </row>
    <row r="51" spans="1:52" ht="27" customHeight="1">
      <c r="B51" s="196">
        <f>IF(AN51&lt;1,AC51,"ｱｽﾘｰﾄﾋﾞﾌﾞｽﾞが重複しています")</f>
        <v>19</v>
      </c>
      <c r="C51" s="178"/>
      <c r="D51" s="178"/>
      <c r="E51" s="78"/>
      <c r="F51" s="178"/>
      <c r="G51" s="103"/>
      <c r="H51" s="103"/>
      <c r="I51" s="156"/>
      <c r="J51" s="239"/>
      <c r="K51" s="114" t="str">
        <f>IF(E51="","",LEN(E51)-LEN(SUBSTITUTE(SUBSTITUTE(E51," ",),"　",)))</f>
        <v/>
      </c>
      <c r="L51" s="96"/>
      <c r="M51" s="45"/>
      <c r="N51" s="45"/>
      <c r="O51" s="97"/>
      <c r="P51" s="97"/>
      <c r="Q51" s="1" t="str">
        <f>IF($B$4="","",IF($B$4="中学",$B$4&amp;C51,IF($B$4="高校",$B$4&amp;C51,C51)))</f>
        <v/>
      </c>
      <c r="R51" s="98"/>
      <c r="S51" s="98"/>
      <c r="T51" s="100"/>
      <c r="U51" s="100"/>
      <c r="V51" s="100"/>
      <c r="W51" s="94"/>
      <c r="X51" s="3" t="s">
        <v>190</v>
      </c>
      <c r="AB51" s="2">
        <f>COUNTA(G51,H51,I51)</f>
        <v>0</v>
      </c>
      <c r="AC51" s="3">
        <v>19</v>
      </c>
      <c r="AD51" s="79" t="str">
        <f>IF(D51="","",C51&amp;D51)</f>
        <v/>
      </c>
      <c r="AE51" s="79">
        <f>IF(AD51="",1,AD51)</f>
        <v>1</v>
      </c>
      <c r="AF51" s="79">
        <f>IF(ISERROR(VLOOKUP(AE51,$AD$13:AD50,1,FALSE)),0,VLOOKUP(AE51,$AD$13:AD50,1,FALSE))</f>
        <v>0</v>
      </c>
      <c r="AG51" s="79">
        <f>IF(AF51&gt;1,1,0)</f>
        <v>0</v>
      </c>
      <c r="AH51" s="79" t="str">
        <f>D51&amp;E51</f>
        <v/>
      </c>
      <c r="AI51" s="79">
        <f>IF(AH51="",1,AH51)</f>
        <v>1</v>
      </c>
      <c r="AJ51" s="79" t="str">
        <f>C51&amp;D51&amp;E51</f>
        <v/>
      </c>
      <c r="AK51" s="79">
        <f>IF(AJ51="",1,AJ51)</f>
        <v>1</v>
      </c>
      <c r="AL51" s="87">
        <f>IF(ISERROR(VLOOKUP(AK51,$AJ$13:AJ50,1,FALSE)),0,VLOOKUP(AK51,$AJ$13:AJ50,1,FALSE))</f>
        <v>0</v>
      </c>
      <c r="AM51" s="87">
        <f>IF(AL51&gt;1,1,0)</f>
        <v>0</v>
      </c>
      <c r="AN51" s="87">
        <f>AG51-AM51</f>
        <v>0</v>
      </c>
      <c r="AO51" s="3" t="str">
        <f>IF(AE51=AF51,1,"")</f>
        <v/>
      </c>
      <c r="AP51" s="3">
        <f>C51</f>
        <v>0</v>
      </c>
      <c r="AQ51" s="3">
        <f>AP51</f>
        <v>0</v>
      </c>
      <c r="AR51" s="3">
        <f>AQ51</f>
        <v>0</v>
      </c>
      <c r="AS51" s="133" t="str">
        <f>C51&amp;D51</f>
        <v/>
      </c>
      <c r="AT51" s="133">
        <f>E51</f>
        <v>0</v>
      </c>
      <c r="AU51" s="80" t="str">
        <f>C51&amp;G51</f>
        <v/>
      </c>
      <c r="AV51" s="80" t="str">
        <f>$C51&amp;H51</f>
        <v/>
      </c>
      <c r="AW51" s="80" t="str">
        <f>$C51&amp;I51</f>
        <v/>
      </c>
      <c r="AX51" s="82" t="str">
        <f t="shared" si="5"/>
        <v/>
      </c>
      <c r="AY51" s="83">
        <f>IF(F51="",1,1)</f>
        <v>1</v>
      </c>
      <c r="AZ51" s="82" t="str">
        <f>IF(G51="","",1)</f>
        <v/>
      </c>
    </row>
    <row r="52" spans="1:52" ht="27" customHeight="1">
      <c r="B52" s="197"/>
      <c r="C52" s="178"/>
      <c r="D52" s="178"/>
      <c r="E52" s="78"/>
      <c r="F52" s="178"/>
      <c r="G52" s="103"/>
      <c r="H52" s="103"/>
      <c r="I52" s="156"/>
      <c r="J52" s="238"/>
      <c r="L52" s="96"/>
      <c r="M52" s="45"/>
      <c r="N52" s="45"/>
      <c r="O52" s="97"/>
      <c r="P52" s="97"/>
      <c r="R52" s="98"/>
      <c r="S52" s="98"/>
      <c r="T52" s="98"/>
      <c r="U52" s="100"/>
      <c r="V52" s="100"/>
      <c r="W52" s="94"/>
      <c r="X52" s="3" t="s">
        <v>191</v>
      </c>
      <c r="AD52" s="85"/>
      <c r="AE52" s="85"/>
      <c r="AF52" s="85"/>
      <c r="AG52" s="85"/>
      <c r="AH52" s="85"/>
      <c r="AI52" s="85"/>
      <c r="AJ52" s="85"/>
      <c r="AK52" s="85"/>
      <c r="AL52" s="87"/>
      <c r="AM52" s="87"/>
      <c r="AN52" s="87"/>
      <c r="AS52" s="133"/>
      <c r="AT52" s="133"/>
      <c r="AU52" s="86"/>
      <c r="AV52" s="86"/>
      <c r="AW52" s="86"/>
      <c r="AX52" s="82" t="str">
        <f t="shared" si="5"/>
        <v/>
      </c>
      <c r="AY52" s="87" t="str">
        <f>IF(AND(AZ51=1,AX52=""),1,"")</f>
        <v/>
      </c>
      <c r="AZ52" s="87" t="str">
        <f>IF(AND(AZ51=1,AY51=""),1,"")</f>
        <v/>
      </c>
    </row>
    <row r="53" spans="1:52" ht="27" customHeight="1" thickBot="1">
      <c r="B53" s="194">
        <f>IF(AN53&lt;1,AC53,"ｱｽﾘｰﾄﾋﾞﾌﾞｽﾞが重複しています")</f>
        <v>20</v>
      </c>
      <c r="C53" s="178"/>
      <c r="D53" s="178"/>
      <c r="E53" s="78"/>
      <c r="F53" s="178"/>
      <c r="G53" s="103"/>
      <c r="H53" s="103"/>
      <c r="I53" s="156"/>
      <c r="J53" s="239"/>
      <c r="K53" s="114" t="str">
        <f>IF(E53="","",LEN(E53)-LEN(SUBSTITUTE(SUBSTITUTE(E53," ",),"　",)))</f>
        <v/>
      </c>
      <c r="L53" s="96"/>
      <c r="M53" s="45"/>
      <c r="N53" s="45"/>
      <c r="O53" s="45"/>
      <c r="P53" s="45"/>
      <c r="Q53" s="1" t="str">
        <f>IF($B$4="","",IF($B$4="中学",$B$4&amp;C53,IF($B$4="高校",$B$4&amp;C53,C53)))</f>
        <v/>
      </c>
      <c r="R53" s="98"/>
      <c r="S53" s="98"/>
      <c r="T53" s="98"/>
      <c r="U53" s="100"/>
      <c r="V53" s="100"/>
      <c r="W53" s="94"/>
      <c r="X53" s="3" t="s">
        <v>192</v>
      </c>
      <c r="AB53" s="2">
        <f>COUNTA(G53,H53,I53)</f>
        <v>0</v>
      </c>
      <c r="AC53" s="3">
        <v>20</v>
      </c>
      <c r="AD53" s="79" t="str">
        <f>IF(D53="","",C53&amp;D53)</f>
        <v/>
      </c>
      <c r="AE53" s="79">
        <f>IF(AD53="",1,AD53)</f>
        <v>1</v>
      </c>
      <c r="AF53" s="79">
        <f>IF(ISERROR(VLOOKUP(AE53,$AD$13:AD52,1,FALSE)),0,VLOOKUP(AE53,$AD$13:AD52,1,FALSE))</f>
        <v>0</v>
      </c>
      <c r="AG53" s="79">
        <f>IF(AF53&gt;1,1,0)</f>
        <v>0</v>
      </c>
      <c r="AH53" s="79" t="str">
        <f>D53&amp;E53</f>
        <v/>
      </c>
      <c r="AI53" s="79">
        <f>IF(AH53="",1,AH53)</f>
        <v>1</v>
      </c>
      <c r="AJ53" s="79" t="str">
        <f>C53&amp;D53&amp;E53</f>
        <v/>
      </c>
      <c r="AK53" s="79">
        <f>IF(AJ53="",1,AJ53)</f>
        <v>1</v>
      </c>
      <c r="AL53" s="87">
        <f>IF(ISERROR(VLOOKUP(AK53,$AJ$13:AJ52,1,FALSE)),0,VLOOKUP(AK53,$AJ$13:AJ52,1,FALSE))</f>
        <v>0</v>
      </c>
      <c r="AM53" s="87">
        <f>IF(AL53&gt;1,1,0)</f>
        <v>0</v>
      </c>
      <c r="AN53" s="87">
        <f>AG53-AM53</f>
        <v>0</v>
      </c>
      <c r="AO53" s="3" t="str">
        <f>IF(AE53=AF53,1,"")</f>
        <v/>
      </c>
      <c r="AP53" s="3">
        <f>C53</f>
        <v>0</v>
      </c>
      <c r="AQ53" s="3">
        <f>AP53</f>
        <v>0</v>
      </c>
      <c r="AR53" s="3">
        <f>AQ53</f>
        <v>0</v>
      </c>
      <c r="AS53" s="133" t="str">
        <f>C53&amp;D53</f>
        <v/>
      </c>
      <c r="AT53" s="133">
        <f>E53</f>
        <v>0</v>
      </c>
      <c r="AU53" s="80" t="str">
        <f>C53&amp;G53</f>
        <v/>
      </c>
      <c r="AV53" s="80" t="str">
        <f>$C53&amp;H53</f>
        <v/>
      </c>
      <c r="AW53" s="80" t="str">
        <f>$C53&amp;I53</f>
        <v/>
      </c>
      <c r="AX53" s="82" t="str">
        <f t="shared" si="5"/>
        <v/>
      </c>
      <c r="AY53" s="83">
        <f>IF(F53="",1,1)</f>
        <v>1</v>
      </c>
      <c r="AZ53" s="82" t="str">
        <f>IF(G53="","",1)</f>
        <v/>
      </c>
    </row>
    <row r="54" spans="1:52" ht="27" customHeight="1" thickBot="1">
      <c r="B54" s="195"/>
      <c r="C54" s="179"/>
      <c r="D54" s="179"/>
      <c r="E54" s="92"/>
      <c r="F54" s="179"/>
      <c r="G54" s="104"/>
      <c r="H54" s="104"/>
      <c r="I54" s="157"/>
      <c r="J54" s="238"/>
      <c r="L54" s="96"/>
      <c r="M54" s="45"/>
      <c r="N54" s="45"/>
      <c r="O54" s="45"/>
      <c r="P54" s="45"/>
      <c r="R54" s="98"/>
      <c r="S54" s="98"/>
      <c r="T54" s="98"/>
      <c r="U54" s="100"/>
      <c r="V54" s="100"/>
      <c r="W54" s="94"/>
      <c r="X54" s="3" t="s">
        <v>193</v>
      </c>
      <c r="AD54" s="85"/>
      <c r="AE54" s="85"/>
      <c r="AF54" s="85"/>
      <c r="AG54" s="85"/>
      <c r="AH54" s="85"/>
      <c r="AI54" s="85"/>
      <c r="AJ54" s="85"/>
      <c r="AK54" s="85"/>
      <c r="AL54" s="87"/>
      <c r="AM54" s="87"/>
      <c r="AN54" s="87"/>
      <c r="AS54" s="133"/>
      <c r="AT54" s="133"/>
      <c r="AU54" s="86"/>
      <c r="AV54" s="86"/>
      <c r="AW54" s="86"/>
      <c r="AX54" s="82" t="str">
        <f t="shared" si="5"/>
        <v/>
      </c>
      <c r="AY54" s="87" t="str">
        <f>IF(AND(AZ53=1,AX54=""),1,"")</f>
        <v/>
      </c>
      <c r="AZ54" s="87" t="str">
        <f>IF(AND(AZ53=1,AY53=""),1,"")</f>
        <v/>
      </c>
    </row>
    <row r="55" spans="1:52" ht="27" customHeight="1" thickBot="1">
      <c r="A55" s="47">
        <f>COUNTA(E55,E57,E59,E61,E63,E65,E67,E69,E71,E73)</f>
        <v>0</v>
      </c>
      <c r="B55" s="195">
        <f>IF(AN55&lt;1,AC55,"ｱｽﾘｰﾄﾋﾞﾌﾞｽﾞが重複しています")</f>
        <v>21</v>
      </c>
      <c r="C55" s="187"/>
      <c r="D55" s="187"/>
      <c r="E55" s="93"/>
      <c r="F55" s="187"/>
      <c r="G55" s="105"/>
      <c r="H55" s="105"/>
      <c r="I55" s="155"/>
      <c r="J55" s="237"/>
      <c r="K55" s="114" t="str">
        <f>IF(E55="","",LEN(E55)-LEN(SUBSTITUTE(SUBSTITUTE(E55," ",),"　",)))</f>
        <v/>
      </c>
      <c r="L55" s="96"/>
      <c r="M55" s="45"/>
      <c r="N55" s="45"/>
      <c r="O55" s="97"/>
      <c r="P55" s="97"/>
      <c r="Q55" s="1" t="str">
        <f>IF($B$4="","",IF($B$4="中学",$B$4&amp;C55,IF($B$4="高校",$B$4&amp;C55,C55)))</f>
        <v/>
      </c>
      <c r="R55" s="100"/>
      <c r="S55" s="100"/>
      <c r="T55" s="98"/>
      <c r="U55" s="100"/>
      <c r="V55" s="100"/>
      <c r="W55" s="94"/>
      <c r="X55" s="3" t="s">
        <v>194</v>
      </c>
      <c r="AB55" s="2">
        <f>COUNTA(G55,H55,I55)</f>
        <v>0</v>
      </c>
      <c r="AC55" s="3">
        <v>21</v>
      </c>
      <c r="AD55" s="79" t="str">
        <f>IF(D55="","",C55&amp;D55)</f>
        <v/>
      </c>
      <c r="AE55" s="79">
        <f>IF(AD55="",1,AD55)</f>
        <v>1</v>
      </c>
      <c r="AF55" s="79">
        <f>IF(ISERROR(VLOOKUP(AE55,$AD$13:AD54,1,FALSE)),0,VLOOKUP(AE55,$AD$13:AD54,1,FALSE))</f>
        <v>0</v>
      </c>
      <c r="AG55" s="79">
        <f>IF(AF55&gt;1,1,0)</f>
        <v>0</v>
      </c>
      <c r="AH55" s="79" t="str">
        <f>D55&amp;E55</f>
        <v/>
      </c>
      <c r="AI55" s="79">
        <f>IF(AH55="",1,AH55)</f>
        <v>1</v>
      </c>
      <c r="AJ55" s="79" t="str">
        <f>C55&amp;D55&amp;E55</f>
        <v/>
      </c>
      <c r="AK55" s="79">
        <f>IF(AJ55="",1,AJ55)</f>
        <v>1</v>
      </c>
      <c r="AL55" s="87">
        <f>IF(ISERROR(VLOOKUP(AK55,$AJ$13:AJ54,1,FALSE)),0,VLOOKUP(AK55,$AJ$13:AJ54,1,FALSE))</f>
        <v>0</v>
      </c>
      <c r="AM55" s="87">
        <f>IF(AL55&gt;1,1,0)</f>
        <v>0</v>
      </c>
      <c r="AN55" s="87">
        <f>AG55-AM55</f>
        <v>0</v>
      </c>
      <c r="AO55" s="3" t="str">
        <f>IF(AE55=AF55,1,"")</f>
        <v/>
      </c>
      <c r="AP55" s="3">
        <f>C55</f>
        <v>0</v>
      </c>
      <c r="AQ55" s="3">
        <f>AP55</f>
        <v>0</v>
      </c>
      <c r="AR55" s="3">
        <f>AQ55</f>
        <v>0</v>
      </c>
      <c r="AS55" s="133" t="str">
        <f>C55&amp;D55</f>
        <v/>
      </c>
      <c r="AT55" s="133">
        <f>E55</f>
        <v>0</v>
      </c>
      <c r="AU55" s="80" t="str">
        <f>C55&amp;G55</f>
        <v/>
      </c>
      <c r="AV55" s="80" t="str">
        <f>$C55&amp;H55</f>
        <v/>
      </c>
      <c r="AW55" s="80" t="str">
        <f>$C55&amp;I55</f>
        <v/>
      </c>
      <c r="AX55" s="82" t="str">
        <f t="shared" si="5"/>
        <v/>
      </c>
      <c r="AY55" s="83">
        <f>IF(F55="",1,1)</f>
        <v>1</v>
      </c>
      <c r="AZ55" s="82" t="str">
        <f>IF(G55="","",1)</f>
        <v/>
      </c>
    </row>
    <row r="56" spans="1:52" ht="27" customHeight="1">
      <c r="A56" s="84">
        <f>COUNTA(G55,G57,G59,G61,G63,G65,G67,G69,G71,G73)</f>
        <v>0</v>
      </c>
      <c r="B56" s="198"/>
      <c r="C56" s="178"/>
      <c r="D56" s="178"/>
      <c r="E56" s="78"/>
      <c r="F56" s="178"/>
      <c r="G56" s="103"/>
      <c r="H56" s="103"/>
      <c r="I56" s="156"/>
      <c r="J56" s="238"/>
      <c r="L56" s="96"/>
      <c r="M56" s="45"/>
      <c r="N56" s="45"/>
      <c r="O56" s="97"/>
      <c r="P56" s="97"/>
      <c r="R56" s="100"/>
      <c r="S56" s="100"/>
      <c r="T56" s="98"/>
      <c r="U56" s="100"/>
      <c r="V56" s="100"/>
      <c r="W56" s="94"/>
      <c r="X56" s="3" t="s">
        <v>195</v>
      </c>
      <c r="AD56" s="85"/>
      <c r="AE56" s="85"/>
      <c r="AF56" s="85"/>
      <c r="AG56" s="85"/>
      <c r="AH56" s="85"/>
      <c r="AI56" s="85"/>
      <c r="AJ56" s="85"/>
      <c r="AK56" s="85"/>
      <c r="AL56" s="87"/>
      <c r="AM56" s="87"/>
      <c r="AN56" s="87"/>
      <c r="AS56" s="133"/>
      <c r="AT56" s="133"/>
      <c r="AU56" s="86"/>
      <c r="AV56" s="86"/>
      <c r="AW56" s="86"/>
      <c r="AX56" s="82" t="str">
        <f t="shared" si="5"/>
        <v/>
      </c>
      <c r="AY56" s="87" t="str">
        <f>IF(AND(AZ55=1,AX56=""),1,"")</f>
        <v/>
      </c>
      <c r="AZ56" s="87" t="str">
        <f>IF(AND(AZ55=1,AY55=""),1,"")</f>
        <v/>
      </c>
    </row>
    <row r="57" spans="1:52" ht="27" customHeight="1">
      <c r="B57" s="196">
        <f>IF(AN57&lt;1,AC57,"ｱｽﾘｰﾄﾋﾞﾌﾞｽﾞが重複しています")</f>
        <v>22</v>
      </c>
      <c r="C57" s="178"/>
      <c r="D57" s="178"/>
      <c r="E57" s="78"/>
      <c r="F57" s="178"/>
      <c r="G57" s="103"/>
      <c r="H57" s="103"/>
      <c r="I57" s="156"/>
      <c r="J57" s="239"/>
      <c r="K57" s="114" t="str">
        <f>IF(E57="","",LEN(E57)-LEN(SUBSTITUTE(SUBSTITUTE(E57," ",),"　",)))</f>
        <v/>
      </c>
      <c r="L57" s="96"/>
      <c r="M57" s="45"/>
      <c r="N57" s="45"/>
      <c r="O57" s="97"/>
      <c r="P57" s="97"/>
      <c r="Q57" s="1" t="str">
        <f>IF($B$4="","",IF($B$4="中学",$B$4&amp;C57,IF($B$4="高校",$B$4&amp;C57,C57)))</f>
        <v/>
      </c>
      <c r="R57" s="98"/>
      <c r="S57" s="98"/>
      <c r="T57" s="98"/>
      <c r="U57" s="100"/>
      <c r="V57" s="100"/>
      <c r="W57" s="94"/>
      <c r="X57" s="3" t="s">
        <v>196</v>
      </c>
      <c r="AB57" s="2">
        <f>COUNTA(G57,H57,I57)</f>
        <v>0</v>
      </c>
      <c r="AC57" s="3">
        <v>22</v>
      </c>
      <c r="AD57" s="79" t="str">
        <f>IF(D57="","",C57&amp;D57)</f>
        <v/>
      </c>
      <c r="AE57" s="79">
        <f>IF(AD57="",1,AD57)</f>
        <v>1</v>
      </c>
      <c r="AF57" s="79">
        <f>IF(ISERROR(VLOOKUP(AE57,$AD$13:AD56,1,FALSE)),0,VLOOKUP(AE57,$AD$13:AD56,1,FALSE))</f>
        <v>0</v>
      </c>
      <c r="AG57" s="79">
        <f>IF(AF57&gt;1,1,0)</f>
        <v>0</v>
      </c>
      <c r="AH57" s="79" t="str">
        <f>D57&amp;E57</f>
        <v/>
      </c>
      <c r="AI57" s="79">
        <f>IF(AH57="",1,AH57)</f>
        <v>1</v>
      </c>
      <c r="AJ57" s="79" t="str">
        <f>C57&amp;D57&amp;E57</f>
        <v/>
      </c>
      <c r="AK57" s="79">
        <f>IF(AJ57="",1,AJ57)</f>
        <v>1</v>
      </c>
      <c r="AL57" s="87">
        <f>IF(ISERROR(VLOOKUP(AK57,$AJ$13:AJ56,1,FALSE)),0,VLOOKUP(AK57,$AJ$13:AJ56,1,FALSE))</f>
        <v>0</v>
      </c>
      <c r="AM57" s="87">
        <f>IF(AL57&gt;1,1,0)</f>
        <v>0</v>
      </c>
      <c r="AN57" s="87">
        <f>AG57-AM57</f>
        <v>0</v>
      </c>
      <c r="AO57" s="3" t="str">
        <f>IF(AE57=AF57,1,"")</f>
        <v/>
      </c>
      <c r="AP57" s="3">
        <f>C57</f>
        <v>0</v>
      </c>
      <c r="AQ57" s="3">
        <f>AP57</f>
        <v>0</v>
      </c>
      <c r="AR57" s="3">
        <f>AQ57</f>
        <v>0</v>
      </c>
      <c r="AS57" s="133" t="str">
        <f>C57&amp;D57</f>
        <v/>
      </c>
      <c r="AT57" s="133">
        <f>E57</f>
        <v>0</v>
      </c>
      <c r="AU57" s="80" t="str">
        <f>C57&amp;G57</f>
        <v/>
      </c>
      <c r="AV57" s="80" t="str">
        <f>$C57&amp;H57</f>
        <v/>
      </c>
      <c r="AW57" s="80" t="str">
        <f>$C57&amp;I57</f>
        <v/>
      </c>
      <c r="AX57" s="82" t="str">
        <f t="shared" si="5"/>
        <v/>
      </c>
      <c r="AY57" s="83">
        <f>IF(F57="",1,1)</f>
        <v>1</v>
      </c>
      <c r="AZ57" s="82" t="str">
        <f>IF(G57="","",1)</f>
        <v/>
      </c>
    </row>
    <row r="58" spans="1:52" ht="27" customHeight="1">
      <c r="B58" s="197"/>
      <c r="C58" s="178"/>
      <c r="D58" s="178"/>
      <c r="E58" s="78"/>
      <c r="F58" s="178"/>
      <c r="G58" s="103"/>
      <c r="H58" s="103"/>
      <c r="I58" s="156"/>
      <c r="J58" s="238"/>
      <c r="L58" s="96"/>
      <c r="M58" s="45"/>
      <c r="N58" s="45"/>
      <c r="O58" s="97"/>
      <c r="P58" s="97"/>
      <c r="R58" s="98"/>
      <c r="S58" s="98"/>
      <c r="T58" s="98"/>
      <c r="U58" s="100"/>
      <c r="V58" s="100"/>
      <c r="W58" s="95"/>
      <c r="X58" s="3" t="s">
        <v>197</v>
      </c>
      <c r="AD58" s="85"/>
      <c r="AE58" s="85"/>
      <c r="AF58" s="85"/>
      <c r="AG58" s="85"/>
      <c r="AH58" s="85"/>
      <c r="AI58" s="85"/>
      <c r="AJ58" s="85"/>
      <c r="AK58" s="85"/>
      <c r="AL58" s="87"/>
      <c r="AM58" s="87"/>
      <c r="AN58" s="87"/>
      <c r="AS58" s="133"/>
      <c r="AT58" s="133"/>
      <c r="AU58" s="86"/>
      <c r="AV58" s="86"/>
      <c r="AW58" s="86"/>
      <c r="AX58" s="82" t="str">
        <f t="shared" si="5"/>
        <v/>
      </c>
      <c r="AY58" s="87" t="str">
        <f>IF(AND(AZ57=1,AX58=""),1,"")</f>
        <v/>
      </c>
      <c r="AZ58" s="87" t="str">
        <f>IF(AND(AZ57=1,AY57=""),1,"")</f>
        <v/>
      </c>
    </row>
    <row r="59" spans="1:52" ht="27" customHeight="1">
      <c r="B59" s="196">
        <f>IF(AN59&lt;1,AC59,"ｱｽﾘｰﾄﾋﾞﾌﾞｽﾞが重複しています")</f>
        <v>23</v>
      </c>
      <c r="C59" s="178"/>
      <c r="D59" s="178"/>
      <c r="E59" s="78"/>
      <c r="F59" s="178"/>
      <c r="G59" s="103"/>
      <c r="H59" s="103"/>
      <c r="I59" s="156"/>
      <c r="J59" s="239"/>
      <c r="K59" s="114" t="str">
        <f>IF(E59="","",LEN(E59)-LEN(SUBSTITUTE(SUBSTITUTE(E59," ",),"　",)))</f>
        <v/>
      </c>
      <c r="L59" s="96"/>
      <c r="M59" s="97"/>
      <c r="N59" s="97"/>
      <c r="O59" s="97"/>
      <c r="P59" s="97"/>
      <c r="Q59" s="1" t="str">
        <f>IF($B$4="","",IF($B$4="中学",$B$4&amp;C59,IF($B$4="高校",$B$4&amp;C59,C59)))</f>
        <v/>
      </c>
      <c r="R59" s="98"/>
      <c r="S59" s="98"/>
      <c r="T59" s="100"/>
      <c r="U59" s="98"/>
      <c r="V59" s="98"/>
      <c r="W59" s="94"/>
      <c r="X59" s="3" t="s">
        <v>202</v>
      </c>
      <c r="AB59" s="2">
        <f>COUNTA(G59,H59,I59)</f>
        <v>0</v>
      </c>
      <c r="AC59" s="3">
        <v>23</v>
      </c>
      <c r="AD59" s="79" t="str">
        <f>IF(D59="","",C59&amp;D59)</f>
        <v/>
      </c>
      <c r="AE59" s="79">
        <f>IF(AD59="",1,AD59)</f>
        <v>1</v>
      </c>
      <c r="AF59" s="79">
        <f>IF(ISERROR(VLOOKUP(AE59,$AD$13:AD58,1,FALSE)),0,VLOOKUP(AE59,$AD$13:AD58,1,FALSE))</f>
        <v>0</v>
      </c>
      <c r="AG59" s="79">
        <f>IF(AF59&gt;1,1,0)</f>
        <v>0</v>
      </c>
      <c r="AH59" s="79" t="str">
        <f>D59&amp;E59</f>
        <v/>
      </c>
      <c r="AI59" s="79">
        <f>IF(AH59="",1,AH59)</f>
        <v>1</v>
      </c>
      <c r="AJ59" s="79" t="str">
        <f>C59&amp;D59&amp;E59</f>
        <v/>
      </c>
      <c r="AK59" s="79">
        <f>IF(AJ59="",1,AJ59)</f>
        <v>1</v>
      </c>
      <c r="AL59" s="87">
        <f>IF(ISERROR(VLOOKUP(AK59,$AJ$13:AJ58,1,FALSE)),0,VLOOKUP(AK59,$AJ$13:AJ58,1,FALSE))</f>
        <v>0</v>
      </c>
      <c r="AM59" s="87">
        <f>IF(AL59&gt;1,1,0)</f>
        <v>0</v>
      </c>
      <c r="AN59" s="87">
        <f>AG59-AM59</f>
        <v>0</v>
      </c>
      <c r="AO59" s="3" t="str">
        <f>IF(AE59=AF59,1,"")</f>
        <v/>
      </c>
      <c r="AP59" s="3">
        <f>C59</f>
        <v>0</v>
      </c>
      <c r="AQ59" s="3">
        <f>AP59</f>
        <v>0</v>
      </c>
      <c r="AR59" s="3">
        <f>AQ59</f>
        <v>0</v>
      </c>
      <c r="AS59" s="133" t="str">
        <f>C59&amp;D59</f>
        <v/>
      </c>
      <c r="AT59" s="133">
        <f>E59</f>
        <v>0</v>
      </c>
      <c r="AU59" s="80" t="str">
        <f>C59&amp;G59</f>
        <v/>
      </c>
      <c r="AV59" s="80" t="str">
        <f>$C59&amp;H59</f>
        <v/>
      </c>
      <c r="AW59" s="80" t="str">
        <f>$C59&amp;I59</f>
        <v/>
      </c>
      <c r="AX59" s="82" t="str">
        <f t="shared" si="5"/>
        <v/>
      </c>
      <c r="AY59" s="83">
        <f>IF(F59="",1,1)</f>
        <v>1</v>
      </c>
      <c r="AZ59" s="82" t="str">
        <f>IF(G59="","",1)</f>
        <v/>
      </c>
    </row>
    <row r="60" spans="1:52" ht="27" customHeight="1">
      <c r="B60" s="197"/>
      <c r="C60" s="178"/>
      <c r="D60" s="178"/>
      <c r="E60" s="78"/>
      <c r="F60" s="178"/>
      <c r="G60" s="103"/>
      <c r="H60" s="103"/>
      <c r="I60" s="156"/>
      <c r="J60" s="238"/>
      <c r="L60" s="96"/>
      <c r="M60" s="45"/>
      <c r="N60" s="45"/>
      <c r="O60" s="97"/>
      <c r="P60" s="97"/>
      <c r="R60" s="98"/>
      <c r="S60" s="98"/>
      <c r="T60" s="98"/>
      <c r="U60" s="100"/>
      <c r="V60" s="100"/>
      <c r="W60" s="94"/>
      <c r="AD60" s="85"/>
      <c r="AE60" s="85"/>
      <c r="AF60" s="85"/>
      <c r="AG60" s="85"/>
      <c r="AH60" s="85"/>
      <c r="AI60" s="85"/>
      <c r="AJ60" s="85"/>
      <c r="AK60" s="85"/>
      <c r="AL60" s="87"/>
      <c r="AM60" s="87"/>
      <c r="AN60" s="87"/>
      <c r="AS60" s="133"/>
      <c r="AT60" s="133"/>
      <c r="AU60" s="86"/>
      <c r="AV60" s="86"/>
      <c r="AW60" s="86"/>
      <c r="AX60" s="82" t="str">
        <f t="shared" si="5"/>
        <v/>
      </c>
      <c r="AY60" s="87" t="str">
        <f>IF(AND(AZ59=1,AX60=""),1,"")</f>
        <v/>
      </c>
      <c r="AZ60" s="87" t="str">
        <f>IF(AND(AZ59=1,AY59=""),1,"")</f>
        <v/>
      </c>
    </row>
    <row r="61" spans="1:52" ht="27" customHeight="1">
      <c r="B61" s="196">
        <f>IF(AN61&lt;1,AC61,"ｱｽﾘｰﾄﾋﾞﾌﾞｽﾞが重複しています")</f>
        <v>24</v>
      </c>
      <c r="C61" s="178"/>
      <c r="D61" s="178"/>
      <c r="E61" s="78"/>
      <c r="F61" s="178"/>
      <c r="G61" s="103"/>
      <c r="H61" s="103"/>
      <c r="I61" s="156"/>
      <c r="J61" s="239"/>
      <c r="K61" s="114" t="str">
        <f>IF(E61="","",LEN(E61)-LEN(SUBSTITUTE(SUBSTITUTE(E61," ",),"　",)))</f>
        <v/>
      </c>
      <c r="L61" s="96"/>
      <c r="M61" s="97"/>
      <c r="N61" s="97"/>
      <c r="O61" s="97"/>
      <c r="P61" s="97"/>
      <c r="Q61" s="1" t="str">
        <f>IF($B$4="","",IF($B$4="中学",$B$4&amp;C61,IF($B$4="高校",$B$4&amp;C61,C61)))</f>
        <v/>
      </c>
      <c r="R61" s="98"/>
      <c r="S61" s="98"/>
      <c r="T61" s="98"/>
      <c r="U61" s="100"/>
      <c r="V61" s="100"/>
      <c r="W61" s="94"/>
      <c r="AB61" s="2">
        <f>COUNTA(G61,H61,I61)</f>
        <v>0</v>
      </c>
      <c r="AC61" s="3">
        <v>24</v>
      </c>
      <c r="AD61" s="79" t="str">
        <f>IF(D61="","",C61&amp;D61)</f>
        <v/>
      </c>
      <c r="AE61" s="79">
        <f>IF(AD61="",1,AD61)</f>
        <v>1</v>
      </c>
      <c r="AF61" s="79">
        <f>IF(ISERROR(VLOOKUP(AE61,$AD$13:AD60,1,FALSE)),0,VLOOKUP(AE61,$AD$13:AD60,1,FALSE))</f>
        <v>0</v>
      </c>
      <c r="AG61" s="79">
        <f>IF(AF61&gt;1,1,0)</f>
        <v>0</v>
      </c>
      <c r="AH61" s="79" t="str">
        <f>D61&amp;E61</f>
        <v/>
      </c>
      <c r="AI61" s="79">
        <f>IF(AH61="",1,AH61)</f>
        <v>1</v>
      </c>
      <c r="AJ61" s="79" t="str">
        <f>C61&amp;D61&amp;E61</f>
        <v/>
      </c>
      <c r="AK61" s="79">
        <f>IF(AJ61="",1,AJ61)</f>
        <v>1</v>
      </c>
      <c r="AL61" s="87">
        <f>IF(ISERROR(VLOOKUP(AK61,$AJ$13:AJ60,1,FALSE)),0,VLOOKUP(AK61,$AJ$13:AJ60,1,FALSE))</f>
        <v>0</v>
      </c>
      <c r="AM61" s="87">
        <f>IF(AL61&gt;1,1,0)</f>
        <v>0</v>
      </c>
      <c r="AN61" s="87">
        <f>AG61-AM61</f>
        <v>0</v>
      </c>
      <c r="AO61" s="3" t="str">
        <f>IF(AE61=AF61,1,"")</f>
        <v/>
      </c>
      <c r="AP61" s="3">
        <f>C61</f>
        <v>0</v>
      </c>
      <c r="AQ61" s="3">
        <f>AP61</f>
        <v>0</v>
      </c>
      <c r="AR61" s="3">
        <f>AQ61</f>
        <v>0</v>
      </c>
      <c r="AS61" s="133" t="str">
        <f>C61&amp;D61</f>
        <v/>
      </c>
      <c r="AT61" s="133">
        <f>E61</f>
        <v>0</v>
      </c>
      <c r="AU61" s="80" t="str">
        <f>C61&amp;G61</f>
        <v/>
      </c>
      <c r="AV61" s="80" t="str">
        <f>$C61&amp;H61</f>
        <v/>
      </c>
      <c r="AW61" s="80" t="str">
        <f>$C61&amp;I61</f>
        <v/>
      </c>
      <c r="AX61" s="82" t="str">
        <f t="shared" si="5"/>
        <v/>
      </c>
      <c r="AY61" s="83">
        <f>IF(F61="",1,1)</f>
        <v>1</v>
      </c>
      <c r="AZ61" s="82" t="str">
        <f>IF(G61="","",1)</f>
        <v/>
      </c>
    </row>
    <row r="62" spans="1:52" ht="27" customHeight="1">
      <c r="B62" s="197"/>
      <c r="C62" s="178"/>
      <c r="D62" s="178"/>
      <c r="E62" s="78"/>
      <c r="F62" s="178"/>
      <c r="G62" s="103"/>
      <c r="H62" s="103"/>
      <c r="I62" s="156"/>
      <c r="J62" s="238"/>
      <c r="L62" s="96"/>
      <c r="M62" s="45"/>
      <c r="N62" s="45"/>
      <c r="O62" s="97"/>
      <c r="P62" s="97"/>
      <c r="R62" s="98"/>
      <c r="S62" s="98"/>
      <c r="T62" s="98"/>
      <c r="U62" s="98"/>
      <c r="V62" s="98"/>
      <c r="W62" s="94"/>
      <c r="AD62" s="85"/>
      <c r="AE62" s="85"/>
      <c r="AF62" s="85"/>
      <c r="AG62" s="85"/>
      <c r="AH62" s="85"/>
      <c r="AI62" s="85"/>
      <c r="AJ62" s="85"/>
      <c r="AK62" s="85"/>
      <c r="AL62" s="87"/>
      <c r="AM62" s="87"/>
      <c r="AN62" s="87"/>
      <c r="AS62" s="133"/>
      <c r="AT62" s="133"/>
      <c r="AU62" s="86"/>
      <c r="AV62" s="86"/>
      <c r="AW62" s="86"/>
      <c r="AX62" s="82" t="str">
        <f t="shared" si="5"/>
        <v/>
      </c>
      <c r="AY62" s="87" t="str">
        <f>IF(AND(AZ61=1,AX62=""),1,"")</f>
        <v/>
      </c>
      <c r="AZ62" s="87" t="str">
        <f>IF(AND(AZ61=1,AY61=""),1,"")</f>
        <v/>
      </c>
    </row>
    <row r="63" spans="1:52" ht="27" customHeight="1">
      <c r="B63" s="196">
        <f>IF(AN63&lt;1,AC63,"ｱｽﾘｰﾄﾋﾞﾌﾞｽﾞが重複しています")</f>
        <v>25</v>
      </c>
      <c r="C63" s="178"/>
      <c r="D63" s="178"/>
      <c r="E63" s="78"/>
      <c r="F63" s="178"/>
      <c r="G63" s="103"/>
      <c r="H63" s="103"/>
      <c r="I63" s="156"/>
      <c r="J63" s="239"/>
      <c r="K63" s="114" t="str">
        <f>IF(E63="","",LEN(E63)-LEN(SUBSTITUTE(SUBSTITUTE(E63," ",),"　",)))</f>
        <v/>
      </c>
      <c r="L63" s="96"/>
      <c r="M63" s="97"/>
      <c r="N63" s="97"/>
      <c r="O63" s="97"/>
      <c r="P63" s="97"/>
      <c r="Q63" s="1" t="str">
        <f>IF($B$4="","",IF($B$4="中学",$B$4&amp;C63,IF($B$4="高校",$B$4&amp;C63,C63)))</f>
        <v/>
      </c>
      <c r="R63" s="98"/>
      <c r="S63" s="98"/>
      <c r="T63" s="98"/>
      <c r="U63" s="100"/>
      <c r="V63" s="100"/>
      <c r="W63" s="94"/>
      <c r="AB63" s="2">
        <f>COUNTA(G63,H63,I63)</f>
        <v>0</v>
      </c>
      <c r="AC63" s="3">
        <v>25</v>
      </c>
      <c r="AD63" s="79" t="str">
        <f>IF(D63="","",C63&amp;D63)</f>
        <v/>
      </c>
      <c r="AE63" s="79">
        <f>IF(AD63="",1,AD63)</f>
        <v>1</v>
      </c>
      <c r="AF63" s="79">
        <f>IF(ISERROR(VLOOKUP(AE63,$AD$13:AD62,1,FALSE)),0,VLOOKUP(AE63,$AD$13:AD62,1,FALSE))</f>
        <v>0</v>
      </c>
      <c r="AG63" s="79">
        <f>IF(AF63&gt;1,1,0)</f>
        <v>0</v>
      </c>
      <c r="AH63" s="79" t="str">
        <f>D63&amp;E63</f>
        <v/>
      </c>
      <c r="AI63" s="79">
        <f>IF(AH63="",1,AH63)</f>
        <v>1</v>
      </c>
      <c r="AJ63" s="79" t="str">
        <f>C63&amp;D63&amp;E63</f>
        <v/>
      </c>
      <c r="AK63" s="79">
        <f>IF(AJ63="",1,AJ63)</f>
        <v>1</v>
      </c>
      <c r="AL63" s="87">
        <f>IF(ISERROR(VLOOKUP(AK63,$AJ$13:AJ62,1,FALSE)),0,VLOOKUP(AK63,$AJ$13:AJ62,1,FALSE))</f>
        <v>0</v>
      </c>
      <c r="AM63" s="87">
        <f>IF(AL63&gt;1,1,0)</f>
        <v>0</v>
      </c>
      <c r="AN63" s="87">
        <f>AG63-AM63</f>
        <v>0</v>
      </c>
      <c r="AO63" s="3" t="str">
        <f>IF(AE63=AF63,1,"")</f>
        <v/>
      </c>
      <c r="AP63" s="3">
        <f>C63</f>
        <v>0</v>
      </c>
      <c r="AQ63" s="3">
        <f>AP63</f>
        <v>0</v>
      </c>
      <c r="AR63" s="3">
        <f>AQ63</f>
        <v>0</v>
      </c>
      <c r="AS63" s="133" t="str">
        <f>C63&amp;D63</f>
        <v/>
      </c>
      <c r="AT63" s="133">
        <f>E63</f>
        <v>0</v>
      </c>
      <c r="AU63" s="80" t="str">
        <f>C63&amp;G63</f>
        <v/>
      </c>
      <c r="AV63" s="80" t="str">
        <f>$C63&amp;H63</f>
        <v/>
      </c>
      <c r="AW63" s="80" t="str">
        <f>$C63&amp;I63</f>
        <v/>
      </c>
      <c r="AX63" s="82" t="str">
        <f t="shared" si="5"/>
        <v/>
      </c>
      <c r="AY63" s="83">
        <f>IF(F63="",1,1)</f>
        <v>1</v>
      </c>
      <c r="AZ63" s="82" t="str">
        <f>IF(G63="","",1)</f>
        <v/>
      </c>
    </row>
    <row r="64" spans="1:52" ht="27" customHeight="1">
      <c r="B64" s="197"/>
      <c r="C64" s="178"/>
      <c r="D64" s="178"/>
      <c r="E64" s="78"/>
      <c r="F64" s="178"/>
      <c r="G64" s="103"/>
      <c r="H64" s="103"/>
      <c r="I64" s="156"/>
      <c r="J64" s="238"/>
      <c r="L64" s="96"/>
      <c r="M64" s="97"/>
      <c r="N64" s="97"/>
      <c r="O64" s="97"/>
      <c r="P64" s="97"/>
      <c r="R64" s="98"/>
      <c r="S64" s="98"/>
      <c r="T64" s="98"/>
      <c r="U64" s="100"/>
      <c r="V64" s="100"/>
      <c r="W64" s="94"/>
      <c r="AD64" s="85"/>
      <c r="AE64" s="85"/>
      <c r="AF64" s="85"/>
      <c r="AG64" s="85"/>
      <c r="AH64" s="85"/>
      <c r="AI64" s="85"/>
      <c r="AJ64" s="85"/>
      <c r="AK64" s="85"/>
      <c r="AL64" s="87"/>
      <c r="AM64" s="87"/>
      <c r="AN64" s="87"/>
      <c r="AS64" s="133"/>
      <c r="AT64" s="133"/>
      <c r="AU64" s="86"/>
      <c r="AV64" s="86"/>
      <c r="AW64" s="86"/>
      <c r="AX64" s="82" t="str">
        <f t="shared" si="5"/>
        <v/>
      </c>
      <c r="AY64" s="87" t="str">
        <f>IF(AND(AZ63=1,AX64=""),1,"")</f>
        <v/>
      </c>
      <c r="AZ64" s="87" t="str">
        <f>IF(AND(AZ63=1,AY63=""),1,"")</f>
        <v/>
      </c>
    </row>
    <row r="65" spans="1:52" ht="27" customHeight="1">
      <c r="B65" s="196">
        <f>IF(AN65&lt;1,AC65,"ｱｽﾘｰﾄﾋﾞﾌﾞｽﾞが重複しています")</f>
        <v>26</v>
      </c>
      <c r="C65" s="178"/>
      <c r="D65" s="178"/>
      <c r="E65" s="78"/>
      <c r="F65" s="178"/>
      <c r="G65" s="103"/>
      <c r="H65" s="103"/>
      <c r="I65" s="156"/>
      <c r="J65" s="239"/>
      <c r="K65" s="114" t="str">
        <f>IF(E65="","",LEN(E65)-LEN(SUBSTITUTE(SUBSTITUTE(E65," ",),"　",)))</f>
        <v/>
      </c>
      <c r="L65" s="96"/>
      <c r="M65" s="45"/>
      <c r="N65" s="45"/>
      <c r="O65" s="97"/>
      <c r="P65" s="97"/>
      <c r="Q65" s="1" t="str">
        <f>IF($B$4="","",IF($B$4="中学",$B$4&amp;C65,IF($B$4="高校",$B$4&amp;C65,C65)))</f>
        <v/>
      </c>
      <c r="R65" s="98"/>
      <c r="S65" s="98"/>
      <c r="T65" s="98"/>
      <c r="U65" s="98"/>
      <c r="V65" s="98"/>
      <c r="W65" s="94"/>
      <c r="AB65" s="2">
        <f>COUNTA(G65,H65,I65)</f>
        <v>0</v>
      </c>
      <c r="AC65" s="3">
        <v>26</v>
      </c>
      <c r="AD65" s="79" t="str">
        <f>IF(D65="","",C65&amp;D65)</f>
        <v/>
      </c>
      <c r="AE65" s="79">
        <f>IF(AD65="",1,AD65)</f>
        <v>1</v>
      </c>
      <c r="AF65" s="79">
        <f>IF(ISERROR(VLOOKUP(AE65,$AD$13:AD64,1,FALSE)),0,VLOOKUP(AE65,$AD$13:AD64,1,FALSE))</f>
        <v>0</v>
      </c>
      <c r="AG65" s="79">
        <f>IF(AF65&gt;1,1,0)</f>
        <v>0</v>
      </c>
      <c r="AH65" s="79" t="str">
        <f>D65&amp;E65</f>
        <v/>
      </c>
      <c r="AI65" s="79">
        <f>IF(AH65="",1,AH65)</f>
        <v>1</v>
      </c>
      <c r="AJ65" s="79" t="str">
        <f>C65&amp;D65&amp;E65</f>
        <v/>
      </c>
      <c r="AK65" s="79">
        <f>IF(AJ65="",1,AJ65)</f>
        <v>1</v>
      </c>
      <c r="AL65" s="87">
        <f>IF(ISERROR(VLOOKUP(AK65,$AJ$13:AJ64,1,FALSE)),0,VLOOKUP(AK65,$AJ$13:AJ64,1,FALSE))</f>
        <v>0</v>
      </c>
      <c r="AM65" s="87">
        <f>IF(AL65&gt;1,1,0)</f>
        <v>0</v>
      </c>
      <c r="AN65" s="87">
        <f>AG65-AM65</f>
        <v>0</v>
      </c>
      <c r="AO65" s="3" t="str">
        <f>IF(AE65=AF65,1,"")</f>
        <v/>
      </c>
      <c r="AP65" s="3">
        <f>C65</f>
        <v>0</v>
      </c>
      <c r="AQ65" s="3">
        <f>AP65</f>
        <v>0</v>
      </c>
      <c r="AR65" s="3">
        <f>AQ65</f>
        <v>0</v>
      </c>
      <c r="AS65" s="133" t="str">
        <f>C65&amp;D65</f>
        <v/>
      </c>
      <c r="AT65" s="133">
        <f>E65</f>
        <v>0</v>
      </c>
      <c r="AU65" s="80" t="str">
        <f>C65&amp;G65</f>
        <v/>
      </c>
      <c r="AV65" s="80" t="str">
        <f>$C65&amp;H65</f>
        <v/>
      </c>
      <c r="AW65" s="80" t="str">
        <f>$C65&amp;I65</f>
        <v/>
      </c>
      <c r="AX65" s="82" t="str">
        <f t="shared" si="5"/>
        <v/>
      </c>
      <c r="AY65" s="83">
        <f>IF(F65="",1,1)</f>
        <v>1</v>
      </c>
      <c r="AZ65" s="82" t="str">
        <f>IF(G65="","",1)</f>
        <v/>
      </c>
    </row>
    <row r="66" spans="1:52" ht="27" customHeight="1">
      <c r="B66" s="197"/>
      <c r="C66" s="178"/>
      <c r="D66" s="178"/>
      <c r="E66" s="78"/>
      <c r="F66" s="178"/>
      <c r="G66" s="103"/>
      <c r="H66" s="103"/>
      <c r="I66" s="156"/>
      <c r="J66" s="238"/>
      <c r="L66" s="96"/>
      <c r="M66" s="45"/>
      <c r="N66" s="45"/>
      <c r="O66" s="97"/>
      <c r="P66" s="97"/>
      <c r="R66" s="98"/>
      <c r="S66" s="98"/>
      <c r="T66" s="98"/>
      <c r="U66" s="98"/>
      <c r="V66" s="98"/>
      <c r="W66" s="94"/>
      <c r="AD66" s="85"/>
      <c r="AE66" s="85"/>
      <c r="AF66" s="85"/>
      <c r="AG66" s="85"/>
      <c r="AH66" s="85"/>
      <c r="AI66" s="85"/>
      <c r="AJ66" s="85"/>
      <c r="AK66" s="85"/>
      <c r="AL66" s="87"/>
      <c r="AM66" s="87"/>
      <c r="AN66" s="87"/>
      <c r="AS66" s="133"/>
      <c r="AT66" s="133"/>
      <c r="AU66" s="86"/>
      <c r="AV66" s="86"/>
      <c r="AW66" s="86"/>
      <c r="AX66" s="82" t="str">
        <f t="shared" si="5"/>
        <v/>
      </c>
      <c r="AY66" s="87" t="str">
        <f>IF(AND(AZ65=1,AX66=""),1,"")</f>
        <v/>
      </c>
      <c r="AZ66" s="87" t="str">
        <f>IF(AND(AZ65=1,AY65=""),1,"")</f>
        <v/>
      </c>
    </row>
    <row r="67" spans="1:52" ht="27" customHeight="1">
      <c r="B67" s="196">
        <f>IF(AN67&lt;1,AC67,"ｱｽﾘｰﾄﾋﾞﾌﾞｽﾞが重複しています")</f>
        <v>27</v>
      </c>
      <c r="C67" s="178"/>
      <c r="D67" s="178"/>
      <c r="E67" s="78"/>
      <c r="F67" s="178"/>
      <c r="G67" s="103"/>
      <c r="H67" s="103"/>
      <c r="I67" s="156"/>
      <c r="J67" s="239"/>
      <c r="K67" s="114" t="str">
        <f>IF(E67="","",LEN(E67)-LEN(SUBSTITUTE(SUBSTITUTE(E67," ",),"　",)))</f>
        <v/>
      </c>
      <c r="L67" s="99"/>
      <c r="M67" s="45"/>
      <c r="N67" s="45"/>
      <c r="O67" s="97"/>
      <c r="P67" s="97"/>
      <c r="Q67" s="1" t="str">
        <f>IF($B$4="","",IF($B$4="中学",$B$4&amp;C67,IF($B$4="高校",$B$4&amp;C67,C67)))</f>
        <v/>
      </c>
      <c r="R67" s="98"/>
      <c r="S67" s="98"/>
      <c r="T67" s="98"/>
      <c r="U67" s="100"/>
      <c r="V67" s="100"/>
      <c r="W67" s="94"/>
      <c r="AB67" s="2">
        <f>COUNTA(G67,H67,I67)</f>
        <v>0</v>
      </c>
      <c r="AC67" s="3">
        <v>27</v>
      </c>
      <c r="AD67" s="79" t="str">
        <f>IF(D67="","",C67&amp;D67)</f>
        <v/>
      </c>
      <c r="AE67" s="79">
        <f>IF(AD67="",1,AD67)</f>
        <v>1</v>
      </c>
      <c r="AF67" s="79">
        <f>IF(ISERROR(VLOOKUP(AE67,$AD$13:AD66,1,FALSE)),0,VLOOKUP(AE67,$AD$13:AD66,1,FALSE))</f>
        <v>0</v>
      </c>
      <c r="AG67" s="79">
        <f>IF(AF67&gt;1,1,0)</f>
        <v>0</v>
      </c>
      <c r="AH67" s="79" t="str">
        <f>D67&amp;E67</f>
        <v/>
      </c>
      <c r="AI67" s="79">
        <f>IF(AH67="",1,AH67)</f>
        <v>1</v>
      </c>
      <c r="AJ67" s="79" t="str">
        <f>C67&amp;D67&amp;E67</f>
        <v/>
      </c>
      <c r="AK67" s="79">
        <f>IF(AJ67="",1,AJ67)</f>
        <v>1</v>
      </c>
      <c r="AL67" s="87">
        <f>IF(ISERROR(VLOOKUP(AK67,$AJ$13:AJ66,1,FALSE)),0,VLOOKUP(AK67,$AJ$13:AJ66,1,FALSE))</f>
        <v>0</v>
      </c>
      <c r="AM67" s="87">
        <f>IF(AL67&gt;1,1,0)</f>
        <v>0</v>
      </c>
      <c r="AN67" s="87">
        <f>AG67-AM67</f>
        <v>0</v>
      </c>
      <c r="AO67" s="3" t="str">
        <f>IF(AE67=AF67,1,"")</f>
        <v/>
      </c>
      <c r="AP67" s="3">
        <f>C67</f>
        <v>0</v>
      </c>
      <c r="AQ67" s="3">
        <f>AP67</f>
        <v>0</v>
      </c>
      <c r="AR67" s="3">
        <f>AQ67</f>
        <v>0</v>
      </c>
      <c r="AS67" s="133" t="str">
        <f>C67&amp;D67</f>
        <v/>
      </c>
      <c r="AT67" s="133">
        <f>E67</f>
        <v>0</v>
      </c>
      <c r="AU67" s="80" t="str">
        <f>C67&amp;G67</f>
        <v/>
      </c>
      <c r="AV67" s="80" t="str">
        <f>$C67&amp;H67</f>
        <v/>
      </c>
      <c r="AW67" s="80" t="str">
        <f>$C67&amp;I67</f>
        <v/>
      </c>
      <c r="AX67" s="82" t="str">
        <f t="shared" si="5"/>
        <v/>
      </c>
      <c r="AY67" s="83">
        <f>IF(F67="",1,1)</f>
        <v>1</v>
      </c>
      <c r="AZ67" s="82" t="str">
        <f>IF(G67="","",1)</f>
        <v/>
      </c>
    </row>
    <row r="68" spans="1:52" ht="27" customHeight="1">
      <c r="B68" s="197"/>
      <c r="C68" s="178"/>
      <c r="D68" s="178"/>
      <c r="E68" s="78"/>
      <c r="F68" s="178"/>
      <c r="G68" s="103"/>
      <c r="H68" s="103"/>
      <c r="I68" s="156"/>
      <c r="J68" s="238"/>
      <c r="L68" s="96"/>
      <c r="M68" s="45"/>
      <c r="N68" s="45"/>
      <c r="O68" s="97"/>
      <c r="P68" s="97"/>
      <c r="R68" s="98"/>
      <c r="S68" s="98"/>
      <c r="T68" s="98"/>
      <c r="U68" s="98"/>
      <c r="V68" s="98"/>
      <c r="W68" s="94"/>
      <c r="AD68" s="85"/>
      <c r="AE68" s="85"/>
      <c r="AF68" s="85"/>
      <c r="AG68" s="85"/>
      <c r="AH68" s="85"/>
      <c r="AI68" s="85"/>
      <c r="AJ68" s="85"/>
      <c r="AK68" s="85"/>
      <c r="AL68" s="87"/>
      <c r="AM68" s="87"/>
      <c r="AN68" s="87"/>
      <c r="AS68" s="133"/>
      <c r="AT68" s="133"/>
      <c r="AU68" s="86"/>
      <c r="AV68" s="86"/>
      <c r="AW68" s="86"/>
      <c r="AX68" s="82" t="str">
        <f t="shared" si="5"/>
        <v/>
      </c>
      <c r="AY68" s="87" t="str">
        <f>IF(AND(AZ67=1,AX68=""),1,"")</f>
        <v/>
      </c>
      <c r="AZ68" s="87" t="str">
        <f>IF(AND(AZ67=1,AY67=""),1,"")</f>
        <v/>
      </c>
    </row>
    <row r="69" spans="1:52" ht="27" customHeight="1">
      <c r="B69" s="196">
        <f>IF(AN69&lt;1,AC69,"ｱｽﾘｰﾄﾋﾞﾌﾞｽﾞが重複しています")</f>
        <v>28</v>
      </c>
      <c r="C69" s="178"/>
      <c r="D69" s="178"/>
      <c r="E69" s="78"/>
      <c r="F69" s="178"/>
      <c r="G69" s="103"/>
      <c r="H69" s="103"/>
      <c r="I69" s="156"/>
      <c r="J69" s="239"/>
      <c r="K69" s="114" t="str">
        <f>IF(E69="","",LEN(E69)-LEN(SUBSTITUTE(SUBSTITUTE(E69," ",),"　",)))</f>
        <v/>
      </c>
      <c r="L69" s="96"/>
      <c r="M69" s="97"/>
      <c r="N69" s="97"/>
      <c r="O69" s="97"/>
      <c r="P69" s="97"/>
      <c r="Q69" s="1" t="str">
        <f>IF($B$4="","",IF($B$4="中学",$B$4&amp;C69,IF($B$4="高校",$B$4&amp;C69,C69)))</f>
        <v/>
      </c>
      <c r="R69" s="98"/>
      <c r="S69" s="98"/>
      <c r="T69" s="98"/>
      <c r="U69" s="100"/>
      <c r="V69" s="100"/>
      <c r="W69" s="94"/>
      <c r="AB69" s="2">
        <f>COUNTA(G69,H69,I69)</f>
        <v>0</v>
      </c>
      <c r="AC69" s="3">
        <v>28</v>
      </c>
      <c r="AD69" s="79" t="str">
        <f>IF(D69="","",C69&amp;D69)</f>
        <v/>
      </c>
      <c r="AE69" s="79">
        <f>IF(AD69="",1,AD69)</f>
        <v>1</v>
      </c>
      <c r="AF69" s="79">
        <f>IF(ISERROR(VLOOKUP(AE69,$AD$13:AD68,1,FALSE)),0,VLOOKUP(AE69,$AD$13:AD68,1,FALSE))</f>
        <v>0</v>
      </c>
      <c r="AG69" s="79">
        <f>IF(AF69&gt;1,1,0)</f>
        <v>0</v>
      </c>
      <c r="AH69" s="79" t="str">
        <f>D69&amp;E69</f>
        <v/>
      </c>
      <c r="AI69" s="79">
        <f>IF(AH69="",1,AH69)</f>
        <v>1</v>
      </c>
      <c r="AJ69" s="79" t="str">
        <f>C69&amp;D69&amp;E69</f>
        <v/>
      </c>
      <c r="AK69" s="79">
        <f>IF(AJ69="",1,AJ69)</f>
        <v>1</v>
      </c>
      <c r="AL69" s="87">
        <f>IF(ISERROR(VLOOKUP(AK69,$AJ$13:AJ68,1,FALSE)),0,VLOOKUP(AK69,$AJ$13:AJ68,1,FALSE))</f>
        <v>0</v>
      </c>
      <c r="AM69" s="87">
        <f>IF(AL69&gt;1,1,0)</f>
        <v>0</v>
      </c>
      <c r="AN69" s="87">
        <f>AG69-AM69</f>
        <v>0</v>
      </c>
      <c r="AO69" s="3" t="str">
        <f>IF(AE69=AF69,1,"")</f>
        <v/>
      </c>
      <c r="AP69" s="3">
        <f>C69</f>
        <v>0</v>
      </c>
      <c r="AQ69" s="3">
        <f>AP69</f>
        <v>0</v>
      </c>
      <c r="AR69" s="3">
        <f>AQ69</f>
        <v>0</v>
      </c>
      <c r="AS69" s="133" t="str">
        <f>C69&amp;D69</f>
        <v/>
      </c>
      <c r="AT69" s="133">
        <f>E69</f>
        <v>0</v>
      </c>
      <c r="AU69" s="80" t="str">
        <f>C69&amp;G69</f>
        <v/>
      </c>
      <c r="AV69" s="80" t="str">
        <f>$C69&amp;H69</f>
        <v/>
      </c>
      <c r="AW69" s="80" t="str">
        <f>$C69&amp;I69</f>
        <v/>
      </c>
      <c r="AX69" s="82" t="str">
        <f t="shared" si="5"/>
        <v/>
      </c>
      <c r="AY69" s="83">
        <f>IF(F69="",1,1)</f>
        <v>1</v>
      </c>
      <c r="AZ69" s="82" t="str">
        <f>IF(G69="","",1)</f>
        <v/>
      </c>
    </row>
    <row r="70" spans="1:52" ht="27" customHeight="1">
      <c r="B70" s="197"/>
      <c r="C70" s="178"/>
      <c r="D70" s="178"/>
      <c r="E70" s="78"/>
      <c r="F70" s="178"/>
      <c r="G70" s="103"/>
      <c r="H70" s="103"/>
      <c r="I70" s="156"/>
      <c r="J70" s="238"/>
      <c r="L70" s="96"/>
      <c r="M70" s="45"/>
      <c r="N70" s="45"/>
      <c r="O70" s="97"/>
      <c r="P70" s="97"/>
      <c r="R70" s="98"/>
      <c r="S70" s="98"/>
      <c r="T70" s="98"/>
      <c r="U70" s="98"/>
      <c r="V70" s="98"/>
      <c r="W70" s="94"/>
      <c r="AD70" s="85"/>
      <c r="AE70" s="85"/>
      <c r="AF70" s="85"/>
      <c r="AG70" s="85"/>
      <c r="AH70" s="85"/>
      <c r="AI70" s="85"/>
      <c r="AJ70" s="85"/>
      <c r="AK70" s="85"/>
      <c r="AL70" s="87"/>
      <c r="AM70" s="87"/>
      <c r="AN70" s="87"/>
      <c r="AS70" s="133"/>
      <c r="AT70" s="133"/>
      <c r="AU70" s="86"/>
      <c r="AV70" s="86"/>
      <c r="AW70" s="86"/>
      <c r="AX70" s="82" t="str">
        <f t="shared" si="5"/>
        <v/>
      </c>
      <c r="AY70" s="87" t="str">
        <f>IF(AND(AZ69=1,AX70=""),1,"")</f>
        <v/>
      </c>
      <c r="AZ70" s="87" t="str">
        <f>IF(AND(AZ69=1,AY69=""),1,"")</f>
        <v/>
      </c>
    </row>
    <row r="71" spans="1:52" ht="27" customHeight="1">
      <c r="B71" s="196">
        <f>IF(AN71&lt;1,AC71,"ｱｽﾘｰﾄﾋﾞﾌﾞｽﾞが重複しています")</f>
        <v>29</v>
      </c>
      <c r="C71" s="178"/>
      <c r="D71" s="178"/>
      <c r="E71" s="78"/>
      <c r="F71" s="178"/>
      <c r="G71" s="103"/>
      <c r="H71" s="103"/>
      <c r="I71" s="156"/>
      <c r="J71" s="239"/>
      <c r="K71" s="114" t="str">
        <f>IF(E71="","",LEN(E71)-LEN(SUBSTITUTE(SUBSTITUTE(E71," ",),"　",)))</f>
        <v/>
      </c>
      <c r="L71" s="96"/>
      <c r="M71" s="45"/>
      <c r="N71" s="45"/>
      <c r="O71" s="97"/>
      <c r="P71" s="97"/>
      <c r="Q71" s="1" t="str">
        <f>IF($B$4="","",IF($B$4="中学",$B$4&amp;C71,IF($B$4="高校",$B$4&amp;C71,C71)))</f>
        <v/>
      </c>
      <c r="R71" s="98"/>
      <c r="S71" s="98"/>
      <c r="T71" s="100"/>
      <c r="U71" s="100"/>
      <c r="V71" s="100"/>
      <c r="W71" s="94"/>
      <c r="AB71" s="2">
        <f>COUNTA(G71,H71,I71)</f>
        <v>0</v>
      </c>
      <c r="AC71" s="3">
        <v>29</v>
      </c>
      <c r="AD71" s="79" t="str">
        <f>IF(D71="","",C71&amp;D71)</f>
        <v/>
      </c>
      <c r="AE71" s="79">
        <f>IF(AD71="",1,AD71)</f>
        <v>1</v>
      </c>
      <c r="AF71" s="79">
        <f>IF(ISERROR(VLOOKUP(AE71,$AD$13:AD70,1,FALSE)),0,VLOOKUP(AE71,$AD$13:AD70,1,FALSE))</f>
        <v>0</v>
      </c>
      <c r="AG71" s="79">
        <f>IF(AF71&gt;1,1,0)</f>
        <v>0</v>
      </c>
      <c r="AH71" s="79" t="str">
        <f>D71&amp;E71</f>
        <v/>
      </c>
      <c r="AI71" s="79">
        <f>IF(AH71="",1,AH71)</f>
        <v>1</v>
      </c>
      <c r="AJ71" s="79" t="str">
        <f>C71&amp;D71&amp;E71</f>
        <v/>
      </c>
      <c r="AK71" s="79">
        <f>IF(AJ71="",1,AJ71)</f>
        <v>1</v>
      </c>
      <c r="AL71" s="87">
        <f>IF(ISERROR(VLOOKUP(AK71,$AJ$13:AJ70,1,FALSE)),0,VLOOKUP(AK71,$AJ$13:AJ70,1,FALSE))</f>
        <v>0</v>
      </c>
      <c r="AM71" s="87">
        <f>IF(AL71&gt;1,1,0)</f>
        <v>0</v>
      </c>
      <c r="AN71" s="87">
        <f>AG71-AM71</f>
        <v>0</v>
      </c>
      <c r="AO71" s="3" t="str">
        <f>IF(AE71=AF71,1,"")</f>
        <v/>
      </c>
      <c r="AP71" s="3">
        <f>C71</f>
        <v>0</v>
      </c>
      <c r="AQ71" s="3">
        <f>AP71</f>
        <v>0</v>
      </c>
      <c r="AR71" s="3">
        <f>AQ71</f>
        <v>0</v>
      </c>
      <c r="AS71" s="133" t="str">
        <f>C71&amp;D71</f>
        <v/>
      </c>
      <c r="AT71" s="133">
        <f>E71</f>
        <v>0</v>
      </c>
      <c r="AU71" s="80" t="str">
        <f>C71&amp;G71</f>
        <v/>
      </c>
      <c r="AV71" s="80" t="str">
        <f>$C71&amp;H71</f>
        <v/>
      </c>
      <c r="AW71" s="80" t="str">
        <f>$C71&amp;I71</f>
        <v/>
      </c>
      <c r="AX71" s="82" t="str">
        <f t="shared" si="5"/>
        <v/>
      </c>
      <c r="AY71" s="83">
        <f>IF(F71="",1,1)</f>
        <v>1</v>
      </c>
      <c r="AZ71" s="82" t="str">
        <f>IF(G71="","",1)</f>
        <v/>
      </c>
    </row>
    <row r="72" spans="1:52" ht="27" customHeight="1">
      <c r="B72" s="197"/>
      <c r="C72" s="178"/>
      <c r="D72" s="178"/>
      <c r="E72" s="78"/>
      <c r="F72" s="178"/>
      <c r="G72" s="103"/>
      <c r="H72" s="103"/>
      <c r="I72" s="156"/>
      <c r="J72" s="238"/>
      <c r="L72" s="96"/>
      <c r="M72" s="45"/>
      <c r="N72" s="45"/>
      <c r="O72" s="97"/>
      <c r="P72" s="97"/>
      <c r="R72" s="98"/>
      <c r="S72" s="98"/>
      <c r="T72" s="98"/>
      <c r="U72" s="100"/>
      <c r="V72" s="100"/>
      <c r="W72" s="94"/>
      <c r="AD72" s="85"/>
      <c r="AE72" s="85"/>
      <c r="AF72" s="85"/>
      <c r="AG72" s="85"/>
      <c r="AH72" s="85"/>
      <c r="AI72" s="85"/>
      <c r="AJ72" s="85"/>
      <c r="AK72" s="85"/>
      <c r="AL72" s="87"/>
      <c r="AM72" s="87"/>
      <c r="AN72" s="87"/>
      <c r="AS72" s="133"/>
      <c r="AT72" s="133"/>
      <c r="AU72" s="86"/>
      <c r="AV72" s="86"/>
      <c r="AW72" s="86"/>
      <c r="AX72" s="82" t="str">
        <f t="shared" si="5"/>
        <v/>
      </c>
      <c r="AY72" s="87" t="str">
        <f>IF(AND(AZ71=1,AX72=""),1,"")</f>
        <v/>
      </c>
      <c r="AZ72" s="87" t="str">
        <f>IF(AND(AZ71=1,AY71=""),1,"")</f>
        <v/>
      </c>
    </row>
    <row r="73" spans="1:52" ht="27" customHeight="1" thickBot="1">
      <c r="B73" s="194">
        <f>IF(AN73&lt;1,AC73,"ｱｽﾘｰﾄﾋﾞﾌﾞｽﾞが重複しています")</f>
        <v>30</v>
      </c>
      <c r="C73" s="178"/>
      <c r="D73" s="178"/>
      <c r="E73" s="78"/>
      <c r="F73" s="178"/>
      <c r="G73" s="103"/>
      <c r="H73" s="103"/>
      <c r="I73" s="156"/>
      <c r="J73" s="239"/>
      <c r="K73" s="114" t="str">
        <f>IF(E73="","",LEN(E73)-LEN(SUBSTITUTE(SUBSTITUTE(E73," ",),"　",)))</f>
        <v/>
      </c>
      <c r="L73" s="96"/>
      <c r="M73" s="45"/>
      <c r="N73" s="45"/>
      <c r="O73" s="45"/>
      <c r="P73" s="45"/>
      <c r="Q73" s="1" t="str">
        <f>IF($B$4="","",IF($B$4="中学",$B$4&amp;C73,IF($B$4="高校",$B$4&amp;C73,C73)))</f>
        <v/>
      </c>
      <c r="R73" s="98"/>
      <c r="S73" s="98"/>
      <c r="T73" s="98"/>
      <c r="U73" s="100"/>
      <c r="V73" s="100"/>
      <c r="W73" s="94"/>
      <c r="AB73" s="2">
        <f>COUNTA(G73,H73,I73)</f>
        <v>0</v>
      </c>
      <c r="AC73" s="3">
        <v>30</v>
      </c>
      <c r="AD73" s="79" t="str">
        <f>IF(D73="","",C73&amp;D73)</f>
        <v/>
      </c>
      <c r="AE73" s="79">
        <f>IF(AD73="",1,AD73)</f>
        <v>1</v>
      </c>
      <c r="AF73" s="79">
        <f>IF(ISERROR(VLOOKUP(AE73,$AD$13:AD72,1,FALSE)),0,VLOOKUP(AE73,$AD$13:AD72,1,FALSE))</f>
        <v>0</v>
      </c>
      <c r="AG73" s="79">
        <f>IF(AF73&gt;1,1,0)</f>
        <v>0</v>
      </c>
      <c r="AH73" s="79" t="str">
        <f>D73&amp;E73</f>
        <v/>
      </c>
      <c r="AI73" s="79">
        <f>IF(AH73="",1,AH73)</f>
        <v>1</v>
      </c>
      <c r="AJ73" s="79" t="str">
        <f>C73&amp;D73&amp;E73</f>
        <v/>
      </c>
      <c r="AK73" s="79">
        <f>IF(AJ73="",1,AJ73)</f>
        <v>1</v>
      </c>
      <c r="AL73" s="87">
        <f>IF(ISERROR(VLOOKUP(AK73,$AJ$13:AJ72,1,FALSE)),0,VLOOKUP(AK73,$AJ$13:AJ72,1,FALSE))</f>
        <v>0</v>
      </c>
      <c r="AM73" s="87">
        <f>IF(AL73&gt;1,1,0)</f>
        <v>0</v>
      </c>
      <c r="AN73" s="87">
        <f>AG73-AM73</f>
        <v>0</v>
      </c>
      <c r="AO73" s="3" t="str">
        <f>IF(AE73=AF73,1,"")</f>
        <v/>
      </c>
      <c r="AP73" s="3">
        <f>C73</f>
        <v>0</v>
      </c>
      <c r="AQ73" s="3">
        <f>AP73</f>
        <v>0</v>
      </c>
      <c r="AR73" s="3">
        <f>AQ73</f>
        <v>0</v>
      </c>
      <c r="AS73" s="133" t="str">
        <f>C73&amp;D73</f>
        <v/>
      </c>
      <c r="AT73" s="133">
        <f>E73</f>
        <v>0</v>
      </c>
      <c r="AU73" s="80" t="str">
        <f>C73&amp;G73</f>
        <v/>
      </c>
      <c r="AV73" s="80" t="str">
        <f>$C73&amp;H73</f>
        <v/>
      </c>
      <c r="AW73" s="80" t="str">
        <f>$C73&amp;I73</f>
        <v/>
      </c>
      <c r="AX73" s="82" t="str">
        <f t="shared" si="5"/>
        <v/>
      </c>
      <c r="AY73" s="83">
        <f>IF(F73="",1,1)</f>
        <v>1</v>
      </c>
      <c r="AZ73" s="82" t="str">
        <f>IF(G73="","",1)</f>
        <v/>
      </c>
    </row>
    <row r="74" spans="1:52" ht="27" customHeight="1" thickBot="1">
      <c r="B74" s="195"/>
      <c r="C74" s="179"/>
      <c r="D74" s="179"/>
      <c r="E74" s="92"/>
      <c r="F74" s="179"/>
      <c r="G74" s="104"/>
      <c r="H74" s="104"/>
      <c r="I74" s="157"/>
      <c r="J74" s="238"/>
      <c r="L74" s="96"/>
      <c r="M74" s="45"/>
      <c r="N74" s="45"/>
      <c r="O74" s="45"/>
      <c r="P74" s="45"/>
      <c r="R74" s="98"/>
      <c r="S74" s="98"/>
      <c r="T74" s="98"/>
      <c r="U74" s="100"/>
      <c r="V74" s="100"/>
      <c r="W74" s="94"/>
      <c r="AD74" s="85"/>
      <c r="AE74" s="85"/>
      <c r="AF74" s="85"/>
      <c r="AG74" s="85"/>
      <c r="AH74" s="85"/>
      <c r="AI74" s="85"/>
      <c r="AJ74" s="85"/>
      <c r="AK74" s="85"/>
      <c r="AL74" s="87"/>
      <c r="AM74" s="87"/>
      <c r="AN74" s="87"/>
      <c r="AS74" s="133"/>
      <c r="AT74" s="133"/>
      <c r="AU74" s="86"/>
      <c r="AV74" s="86"/>
      <c r="AW74" s="86"/>
      <c r="AX74" s="82" t="str">
        <f t="shared" si="5"/>
        <v/>
      </c>
      <c r="AY74" s="87" t="str">
        <f>IF(AND(AZ73=1,AX74=""),1,"")</f>
        <v/>
      </c>
      <c r="AZ74" s="87" t="str">
        <f>IF(AND(AZ73=1,AY73=""),1,"")</f>
        <v/>
      </c>
    </row>
    <row r="75" spans="1:52" ht="27" customHeight="1" thickBot="1">
      <c r="A75" s="47">
        <f>COUNTA(E75,E77,E79,E81,E83,E85,E87,E89,E91,E93)</f>
        <v>0</v>
      </c>
      <c r="B75" s="195">
        <f>IF(AN75&lt;1,AC75,"ｱｽﾘｰﾄﾋﾞﾌﾞｽﾞが重複しています")</f>
        <v>31</v>
      </c>
      <c r="C75" s="187"/>
      <c r="D75" s="187"/>
      <c r="E75" s="93"/>
      <c r="F75" s="187"/>
      <c r="G75" s="105"/>
      <c r="H75" s="105"/>
      <c r="I75" s="155"/>
      <c r="J75" s="237"/>
      <c r="K75" s="114" t="str">
        <f>IF(E75="","",LEN(E75)-LEN(SUBSTITUTE(SUBSTITUTE(E75," ",),"　",)))</f>
        <v/>
      </c>
      <c r="L75" s="96"/>
      <c r="M75" s="45"/>
      <c r="N75" s="45"/>
      <c r="O75" s="97"/>
      <c r="P75" s="97"/>
      <c r="Q75" s="1" t="str">
        <f>IF($B$4="","",IF($B$4="中学",$B$4&amp;C75,IF($B$4="高校",$B$4&amp;C75,C75)))</f>
        <v/>
      </c>
      <c r="R75" s="100"/>
      <c r="S75" s="100"/>
      <c r="T75" s="98"/>
      <c r="U75" s="100"/>
      <c r="V75" s="100"/>
      <c r="W75" s="94"/>
      <c r="AB75" s="2">
        <f>COUNTA(G75,H75,I75)</f>
        <v>0</v>
      </c>
      <c r="AC75" s="3">
        <v>31</v>
      </c>
      <c r="AD75" s="79" t="str">
        <f>IF(D75="","",C75&amp;D75)</f>
        <v/>
      </c>
      <c r="AE75" s="79">
        <f>IF(AD75="",1,AD75)</f>
        <v>1</v>
      </c>
      <c r="AF75" s="79">
        <f>IF(ISERROR(VLOOKUP(AE75,$AD$13:AD74,1,FALSE)),0,VLOOKUP(AE75,$AD$13:AD74,1,FALSE))</f>
        <v>0</v>
      </c>
      <c r="AG75" s="79">
        <f>IF(AF75&gt;1,1,0)</f>
        <v>0</v>
      </c>
      <c r="AH75" s="79" t="str">
        <f>D75&amp;E75</f>
        <v/>
      </c>
      <c r="AI75" s="79">
        <f>IF(AH75="",1,AH75)</f>
        <v>1</v>
      </c>
      <c r="AJ75" s="79" t="str">
        <f>C75&amp;D75&amp;E75</f>
        <v/>
      </c>
      <c r="AK75" s="79">
        <f>IF(AJ75="",1,AJ75)</f>
        <v>1</v>
      </c>
      <c r="AL75" s="87">
        <f>IF(ISERROR(VLOOKUP(AK75,$AJ$13:AJ74,1,FALSE)),0,VLOOKUP(AK75,$AJ$13:AJ74,1,FALSE))</f>
        <v>0</v>
      </c>
      <c r="AM75" s="87">
        <f>IF(AL75&gt;1,1,0)</f>
        <v>0</v>
      </c>
      <c r="AN75" s="87">
        <f>AG75-AM75</f>
        <v>0</v>
      </c>
      <c r="AO75" s="3" t="str">
        <f>IF(AE75=AF75,1,"")</f>
        <v/>
      </c>
      <c r="AP75" s="3">
        <f>C75</f>
        <v>0</v>
      </c>
      <c r="AQ75" s="3">
        <f>AP75</f>
        <v>0</v>
      </c>
      <c r="AR75" s="3">
        <f>AQ75</f>
        <v>0</v>
      </c>
      <c r="AS75" s="133" t="str">
        <f>C75&amp;D75</f>
        <v/>
      </c>
      <c r="AT75" s="133">
        <f>E75</f>
        <v>0</v>
      </c>
      <c r="AU75" s="80" t="str">
        <f>C75&amp;G75</f>
        <v/>
      </c>
      <c r="AV75" s="80" t="str">
        <f>$C75&amp;H75</f>
        <v/>
      </c>
      <c r="AW75" s="80" t="str">
        <f>$C75&amp;I75</f>
        <v/>
      </c>
      <c r="AX75" s="82" t="str">
        <f t="shared" si="5"/>
        <v/>
      </c>
      <c r="AY75" s="83">
        <f>IF(F75="",1,1)</f>
        <v>1</v>
      </c>
      <c r="AZ75" s="82" t="str">
        <f>IF(G75="","",1)</f>
        <v/>
      </c>
    </row>
    <row r="76" spans="1:52" ht="27" customHeight="1">
      <c r="A76" s="84">
        <f>COUNTA(G75,G77,G79,G81,G83,G85,G87,G89,G91,G93)</f>
        <v>0</v>
      </c>
      <c r="B76" s="198"/>
      <c r="C76" s="178"/>
      <c r="D76" s="178"/>
      <c r="E76" s="78"/>
      <c r="F76" s="178"/>
      <c r="G76" s="103"/>
      <c r="H76" s="103"/>
      <c r="I76" s="156"/>
      <c r="J76" s="238"/>
      <c r="L76" s="96"/>
      <c r="M76" s="45"/>
      <c r="N76" s="45"/>
      <c r="O76" s="97"/>
      <c r="P76" s="97"/>
      <c r="R76" s="100"/>
      <c r="S76" s="100"/>
      <c r="T76" s="98"/>
      <c r="U76" s="100"/>
      <c r="V76" s="100"/>
      <c r="W76" s="94"/>
      <c r="AD76" s="85"/>
      <c r="AE76" s="85"/>
      <c r="AF76" s="85"/>
      <c r="AG76" s="85"/>
      <c r="AH76" s="85"/>
      <c r="AI76" s="85"/>
      <c r="AJ76" s="85"/>
      <c r="AK76" s="85"/>
      <c r="AL76" s="87"/>
      <c r="AM76" s="87"/>
      <c r="AN76" s="87"/>
      <c r="AS76" s="133"/>
      <c r="AT76" s="133"/>
      <c r="AU76" s="86"/>
      <c r="AV76" s="86"/>
      <c r="AW76" s="86"/>
      <c r="AX76" s="82" t="str">
        <f t="shared" si="5"/>
        <v/>
      </c>
      <c r="AY76" s="87" t="str">
        <f>IF(AND(AZ75=1,AX76=""),1,"")</f>
        <v/>
      </c>
      <c r="AZ76" s="87" t="str">
        <f>IF(AND(AZ75=1,AY75=""),1,"")</f>
        <v/>
      </c>
    </row>
    <row r="77" spans="1:52" ht="27" customHeight="1">
      <c r="B77" s="196">
        <f>IF(AN77&lt;1,AC77,"ｱｽﾘｰﾄﾋﾞﾌﾞｽﾞが重複しています")</f>
        <v>32</v>
      </c>
      <c r="C77" s="178"/>
      <c r="D77" s="178"/>
      <c r="E77" s="78"/>
      <c r="F77" s="178"/>
      <c r="G77" s="103"/>
      <c r="H77" s="103"/>
      <c r="I77" s="156"/>
      <c r="J77" s="239"/>
      <c r="K77" s="114" t="str">
        <f>IF(E77="","",LEN(E77)-LEN(SUBSTITUTE(SUBSTITUTE(E77," ",),"　",)))</f>
        <v/>
      </c>
      <c r="L77" s="96"/>
      <c r="M77" s="45"/>
      <c r="N77" s="45"/>
      <c r="O77" s="97"/>
      <c r="P77" s="97"/>
      <c r="Q77" s="1" t="str">
        <f>IF($B$4="","",IF($B$4="中学",$B$4&amp;C77,IF($B$4="高校",$B$4&amp;C77,C77)))</f>
        <v/>
      </c>
      <c r="R77" s="98"/>
      <c r="S77" s="98"/>
      <c r="T77" s="98"/>
      <c r="U77" s="100"/>
      <c r="V77" s="100"/>
      <c r="W77" s="94"/>
      <c r="AB77" s="2">
        <f>COUNTA(G77,H77,I77)</f>
        <v>0</v>
      </c>
      <c r="AC77" s="3">
        <v>32</v>
      </c>
      <c r="AD77" s="79" t="str">
        <f>IF(D77="","",C77&amp;D77)</f>
        <v/>
      </c>
      <c r="AE77" s="79">
        <f>IF(AD77="",1,AD77)</f>
        <v>1</v>
      </c>
      <c r="AF77" s="79">
        <f>IF(ISERROR(VLOOKUP(AE77,$AD$13:AD76,1,FALSE)),0,VLOOKUP(AE77,$AD$13:AD76,1,FALSE))</f>
        <v>0</v>
      </c>
      <c r="AG77" s="79">
        <f>IF(AF77&gt;1,1,0)</f>
        <v>0</v>
      </c>
      <c r="AH77" s="79" t="str">
        <f>D77&amp;E77</f>
        <v/>
      </c>
      <c r="AI77" s="79">
        <f>IF(AH77="",1,AH77)</f>
        <v>1</v>
      </c>
      <c r="AJ77" s="79" t="str">
        <f>C77&amp;D77&amp;E77</f>
        <v/>
      </c>
      <c r="AK77" s="79">
        <f>IF(AJ77="",1,AJ77)</f>
        <v>1</v>
      </c>
      <c r="AL77" s="87">
        <f>IF(ISERROR(VLOOKUP(AK77,$AJ$13:AJ76,1,FALSE)),0,VLOOKUP(AK77,$AJ$13:AJ76,1,FALSE))</f>
        <v>0</v>
      </c>
      <c r="AM77" s="87">
        <f>IF(AL77&gt;1,1,0)</f>
        <v>0</v>
      </c>
      <c r="AN77" s="87">
        <f>AG77-AM77</f>
        <v>0</v>
      </c>
      <c r="AO77" s="3" t="str">
        <f>IF(AE77=AF77,1,"")</f>
        <v/>
      </c>
      <c r="AP77" s="3">
        <f>C77</f>
        <v>0</v>
      </c>
      <c r="AQ77" s="3">
        <f>AP77</f>
        <v>0</v>
      </c>
      <c r="AR77" s="3">
        <f>AQ77</f>
        <v>0</v>
      </c>
      <c r="AS77" s="133" t="str">
        <f>C77&amp;D77</f>
        <v/>
      </c>
      <c r="AT77" s="133">
        <f>E77</f>
        <v>0</v>
      </c>
      <c r="AU77" s="80" t="str">
        <f>C77&amp;G77</f>
        <v/>
      </c>
      <c r="AV77" s="80" t="str">
        <f>$C77&amp;H77</f>
        <v/>
      </c>
      <c r="AW77" s="80" t="str">
        <f>$C77&amp;I77</f>
        <v/>
      </c>
      <c r="AX77" s="82" t="str">
        <f t="shared" si="5"/>
        <v/>
      </c>
      <c r="AY77" s="83">
        <f>IF(F77="",1,1)</f>
        <v>1</v>
      </c>
      <c r="AZ77" s="82" t="str">
        <f>IF(G77="","",1)</f>
        <v/>
      </c>
    </row>
    <row r="78" spans="1:52" ht="27" customHeight="1">
      <c r="B78" s="197"/>
      <c r="C78" s="178"/>
      <c r="D78" s="178"/>
      <c r="E78" s="78"/>
      <c r="F78" s="178"/>
      <c r="G78" s="103"/>
      <c r="H78" s="103"/>
      <c r="I78" s="156"/>
      <c r="J78" s="238"/>
      <c r="L78" s="96"/>
      <c r="M78" s="45"/>
      <c r="N78" s="45"/>
      <c r="O78" s="97"/>
      <c r="P78" s="97"/>
      <c r="R78" s="98"/>
      <c r="S78" s="98"/>
      <c r="T78" s="98"/>
      <c r="U78" s="100"/>
      <c r="V78" s="100"/>
      <c r="W78" s="95"/>
      <c r="AD78" s="85"/>
      <c r="AE78" s="85"/>
      <c r="AF78" s="85"/>
      <c r="AG78" s="85"/>
      <c r="AH78" s="85"/>
      <c r="AI78" s="85"/>
      <c r="AJ78" s="85"/>
      <c r="AK78" s="85"/>
      <c r="AL78" s="87"/>
      <c r="AM78" s="87"/>
      <c r="AN78" s="87"/>
      <c r="AS78" s="133"/>
      <c r="AT78" s="133"/>
      <c r="AU78" s="86"/>
      <c r="AV78" s="86"/>
      <c r="AW78" s="86"/>
      <c r="AX78" s="82" t="str">
        <f t="shared" si="5"/>
        <v/>
      </c>
      <c r="AY78" s="87" t="str">
        <f>IF(AND(AZ77=1,AX78=""),1,"")</f>
        <v/>
      </c>
      <c r="AZ78" s="87" t="str">
        <f>IF(AND(AZ77=1,AY77=""),1,"")</f>
        <v/>
      </c>
    </row>
    <row r="79" spans="1:52" ht="27" customHeight="1">
      <c r="B79" s="196">
        <f>IF(AN79&lt;1,AC79,"ｱｽﾘｰﾄﾋﾞﾌﾞｽﾞが重複しています")</f>
        <v>33</v>
      </c>
      <c r="C79" s="178"/>
      <c r="D79" s="178"/>
      <c r="E79" s="78"/>
      <c r="F79" s="178"/>
      <c r="G79" s="103"/>
      <c r="H79" s="103"/>
      <c r="I79" s="156"/>
      <c r="J79" s="239"/>
      <c r="K79" s="114" t="str">
        <f>IF(E79="","",LEN(E79)-LEN(SUBSTITUTE(SUBSTITUTE(E79," ",),"　",)))</f>
        <v/>
      </c>
      <c r="L79" s="96"/>
      <c r="M79" s="97"/>
      <c r="N79" s="97"/>
      <c r="O79" s="97"/>
      <c r="P79" s="97"/>
      <c r="Q79" s="1" t="str">
        <f>IF($B$4="","",IF($B$4="中学",$B$4&amp;C79,IF($B$4="高校",$B$4&amp;C79,C79)))</f>
        <v/>
      </c>
      <c r="R79" s="98"/>
      <c r="S79" s="98"/>
      <c r="T79" s="100"/>
      <c r="U79" s="98"/>
      <c r="V79" s="98"/>
      <c r="W79" s="94"/>
      <c r="AB79" s="2">
        <f>COUNTA(G79,H79,I79)</f>
        <v>0</v>
      </c>
      <c r="AC79" s="3">
        <v>33</v>
      </c>
      <c r="AD79" s="79" t="str">
        <f>IF(D79="","",C79&amp;D79)</f>
        <v/>
      </c>
      <c r="AE79" s="79">
        <f>IF(AD79="",1,AD79)</f>
        <v>1</v>
      </c>
      <c r="AF79" s="79">
        <f>IF(ISERROR(VLOOKUP(AE79,$AD$13:AD78,1,FALSE)),0,VLOOKUP(AE79,$AD$13:AD78,1,FALSE))</f>
        <v>0</v>
      </c>
      <c r="AG79" s="79">
        <f>IF(AF79&gt;1,1,0)</f>
        <v>0</v>
      </c>
      <c r="AH79" s="79" t="str">
        <f>D79&amp;E79</f>
        <v/>
      </c>
      <c r="AI79" s="79">
        <f>IF(AH79="",1,AH79)</f>
        <v>1</v>
      </c>
      <c r="AJ79" s="79" t="str">
        <f>C79&amp;D79&amp;E79</f>
        <v/>
      </c>
      <c r="AK79" s="79">
        <f>IF(AJ79="",1,AJ79)</f>
        <v>1</v>
      </c>
      <c r="AL79" s="87">
        <f>IF(ISERROR(VLOOKUP(AK79,$AJ$13:AJ78,1,FALSE)),0,VLOOKUP(AK79,$AJ$13:AJ78,1,FALSE))</f>
        <v>0</v>
      </c>
      <c r="AM79" s="87">
        <f>IF(AL79&gt;1,1,0)</f>
        <v>0</v>
      </c>
      <c r="AN79" s="87">
        <f>AG79-AM79</f>
        <v>0</v>
      </c>
      <c r="AO79" s="3" t="str">
        <f>IF(AE79=AF79,1,"")</f>
        <v/>
      </c>
      <c r="AP79" s="3">
        <f>C79</f>
        <v>0</v>
      </c>
      <c r="AQ79" s="3">
        <f>AP79</f>
        <v>0</v>
      </c>
      <c r="AR79" s="3">
        <f>AQ79</f>
        <v>0</v>
      </c>
      <c r="AS79" s="133" t="str">
        <f>C79&amp;D79</f>
        <v/>
      </c>
      <c r="AT79" s="133">
        <f>E79</f>
        <v>0</v>
      </c>
      <c r="AU79" s="80" t="str">
        <f>C79&amp;G79</f>
        <v/>
      </c>
      <c r="AV79" s="80" t="str">
        <f>$C79&amp;H79</f>
        <v/>
      </c>
      <c r="AW79" s="80" t="str">
        <f>$C79&amp;I79</f>
        <v/>
      </c>
      <c r="AX79" s="82" t="str">
        <f t="shared" ref="AX79:AX114" si="6">IF(E79="","",1)</f>
        <v/>
      </c>
      <c r="AY79" s="83">
        <f>IF(F79="",1,1)</f>
        <v>1</v>
      </c>
      <c r="AZ79" s="82" t="str">
        <f>IF(G79="","",1)</f>
        <v/>
      </c>
    </row>
    <row r="80" spans="1:52" ht="27" customHeight="1">
      <c r="B80" s="197"/>
      <c r="C80" s="178"/>
      <c r="D80" s="178"/>
      <c r="E80" s="78"/>
      <c r="F80" s="178"/>
      <c r="G80" s="103"/>
      <c r="H80" s="103"/>
      <c r="I80" s="156"/>
      <c r="J80" s="238"/>
      <c r="L80" s="96"/>
      <c r="M80" s="45"/>
      <c r="N80" s="45"/>
      <c r="O80" s="97"/>
      <c r="P80" s="97"/>
      <c r="R80" s="98"/>
      <c r="S80" s="98"/>
      <c r="T80" s="98"/>
      <c r="U80" s="100"/>
      <c r="V80" s="100"/>
      <c r="W80" s="94"/>
      <c r="AD80" s="85"/>
      <c r="AE80" s="85"/>
      <c r="AF80" s="85"/>
      <c r="AG80" s="85"/>
      <c r="AH80" s="85"/>
      <c r="AI80" s="85"/>
      <c r="AJ80" s="85"/>
      <c r="AK80" s="85"/>
      <c r="AL80" s="87"/>
      <c r="AM80" s="87"/>
      <c r="AN80" s="87"/>
      <c r="AS80" s="133"/>
      <c r="AT80" s="133"/>
      <c r="AU80" s="86"/>
      <c r="AV80" s="86"/>
      <c r="AW80" s="86"/>
      <c r="AX80" s="82" t="str">
        <f t="shared" si="6"/>
        <v/>
      </c>
      <c r="AY80" s="87" t="str">
        <f>IF(AND(AZ79=1,AX80=""),1,"")</f>
        <v/>
      </c>
      <c r="AZ80" s="87" t="str">
        <f>IF(AND(AZ79=1,AY79=""),1,"")</f>
        <v/>
      </c>
    </row>
    <row r="81" spans="1:52" ht="27" customHeight="1">
      <c r="B81" s="196">
        <f>IF(AN81&lt;1,AC81,"ｱｽﾘｰﾄﾋﾞﾌﾞｽﾞが重複しています")</f>
        <v>34</v>
      </c>
      <c r="C81" s="178"/>
      <c r="D81" s="178"/>
      <c r="E81" s="78"/>
      <c r="F81" s="178"/>
      <c r="G81" s="103"/>
      <c r="H81" s="103"/>
      <c r="I81" s="156"/>
      <c r="J81" s="239"/>
      <c r="K81" s="114" t="str">
        <f>IF(E81="","",LEN(E81)-LEN(SUBSTITUTE(SUBSTITUTE(E81," ",),"　",)))</f>
        <v/>
      </c>
      <c r="L81" s="96"/>
      <c r="M81" s="97"/>
      <c r="N81" s="97"/>
      <c r="O81" s="97"/>
      <c r="P81" s="97"/>
      <c r="Q81" s="1" t="str">
        <f>IF($B$4="","",IF($B$4="中学",$B$4&amp;C81,IF($B$4="高校",$B$4&amp;C81,C81)))</f>
        <v/>
      </c>
      <c r="R81" s="98"/>
      <c r="S81" s="98"/>
      <c r="T81" s="98"/>
      <c r="U81" s="100"/>
      <c r="V81" s="100"/>
      <c r="W81" s="94"/>
      <c r="AB81" s="2">
        <f>COUNTA(G81,H81,I81)</f>
        <v>0</v>
      </c>
      <c r="AC81" s="3">
        <v>34</v>
      </c>
      <c r="AD81" s="79" t="str">
        <f>IF(D81="","",C81&amp;D81)</f>
        <v/>
      </c>
      <c r="AE81" s="79">
        <f>IF(AD81="",1,AD81)</f>
        <v>1</v>
      </c>
      <c r="AF81" s="79">
        <f>IF(ISERROR(VLOOKUP(AE81,$AD$13:AD80,1,FALSE)),0,VLOOKUP(AE81,$AD$13:AD80,1,FALSE))</f>
        <v>0</v>
      </c>
      <c r="AG81" s="79">
        <f>IF(AF81&gt;1,1,0)</f>
        <v>0</v>
      </c>
      <c r="AH81" s="79" t="str">
        <f>D81&amp;E81</f>
        <v/>
      </c>
      <c r="AI81" s="79">
        <f>IF(AH81="",1,AH81)</f>
        <v>1</v>
      </c>
      <c r="AJ81" s="79" t="str">
        <f>C81&amp;D81&amp;E81</f>
        <v/>
      </c>
      <c r="AK81" s="79">
        <f>IF(AJ81="",1,AJ81)</f>
        <v>1</v>
      </c>
      <c r="AL81" s="87">
        <f>IF(ISERROR(VLOOKUP(AK81,$AJ$13:AJ80,1,FALSE)),0,VLOOKUP(AK81,$AJ$13:AJ80,1,FALSE))</f>
        <v>0</v>
      </c>
      <c r="AM81" s="87">
        <f>IF(AL81&gt;1,1,0)</f>
        <v>0</v>
      </c>
      <c r="AN81" s="87">
        <f>AG81-AM81</f>
        <v>0</v>
      </c>
      <c r="AO81" s="3" t="str">
        <f>IF(AE81=AF81,1,"")</f>
        <v/>
      </c>
      <c r="AP81" s="3">
        <f>C81</f>
        <v>0</v>
      </c>
      <c r="AQ81" s="3">
        <f>AP81</f>
        <v>0</v>
      </c>
      <c r="AR81" s="3">
        <f>AQ81</f>
        <v>0</v>
      </c>
      <c r="AS81" s="133" t="str">
        <f>C81&amp;D81</f>
        <v/>
      </c>
      <c r="AT81" s="133">
        <f>E81</f>
        <v>0</v>
      </c>
      <c r="AU81" s="80" t="str">
        <f>C81&amp;G81</f>
        <v/>
      </c>
      <c r="AV81" s="80" t="str">
        <f>$C81&amp;H81</f>
        <v/>
      </c>
      <c r="AW81" s="80" t="str">
        <f>$C81&amp;I81</f>
        <v/>
      </c>
      <c r="AX81" s="82" t="str">
        <f t="shared" si="6"/>
        <v/>
      </c>
      <c r="AY81" s="83">
        <f>IF(F81="",1,1)</f>
        <v>1</v>
      </c>
      <c r="AZ81" s="82" t="str">
        <f>IF(G81="","",1)</f>
        <v/>
      </c>
    </row>
    <row r="82" spans="1:52" ht="27" customHeight="1">
      <c r="B82" s="197"/>
      <c r="C82" s="178"/>
      <c r="D82" s="178"/>
      <c r="E82" s="78"/>
      <c r="F82" s="178"/>
      <c r="G82" s="103"/>
      <c r="H82" s="103"/>
      <c r="I82" s="156"/>
      <c r="J82" s="238"/>
      <c r="L82" s="96"/>
      <c r="M82" s="45"/>
      <c r="N82" s="45"/>
      <c r="O82" s="97"/>
      <c r="P82" s="97"/>
      <c r="R82" s="98"/>
      <c r="S82" s="98"/>
      <c r="T82" s="98"/>
      <c r="U82" s="98"/>
      <c r="V82" s="98"/>
      <c r="W82" s="94"/>
      <c r="AD82" s="85"/>
      <c r="AE82" s="85"/>
      <c r="AF82" s="85"/>
      <c r="AG82" s="85"/>
      <c r="AH82" s="85"/>
      <c r="AI82" s="85"/>
      <c r="AJ82" s="85"/>
      <c r="AK82" s="85"/>
      <c r="AL82" s="87"/>
      <c r="AM82" s="87"/>
      <c r="AN82" s="87"/>
      <c r="AS82" s="133"/>
      <c r="AT82" s="133"/>
      <c r="AU82" s="86"/>
      <c r="AV82" s="86"/>
      <c r="AW82" s="86"/>
      <c r="AX82" s="82" t="str">
        <f t="shared" si="6"/>
        <v/>
      </c>
      <c r="AY82" s="87" t="str">
        <f>IF(AND(AZ81=1,AX82=""),1,"")</f>
        <v/>
      </c>
      <c r="AZ82" s="87" t="str">
        <f>IF(AND(AZ81=1,AY81=""),1,"")</f>
        <v/>
      </c>
    </row>
    <row r="83" spans="1:52" ht="27" customHeight="1">
      <c r="B83" s="196">
        <f>IF(AN83&lt;1,AC83,"ｱｽﾘｰﾄﾋﾞﾌﾞｽﾞが重複しています")</f>
        <v>35</v>
      </c>
      <c r="C83" s="178"/>
      <c r="D83" s="178"/>
      <c r="E83" s="78"/>
      <c r="F83" s="178"/>
      <c r="G83" s="103"/>
      <c r="H83" s="103"/>
      <c r="I83" s="156"/>
      <c r="J83" s="239"/>
      <c r="K83" s="114" t="str">
        <f>IF(E83="","",LEN(E83)-LEN(SUBSTITUTE(SUBSTITUTE(E83," ",),"　",)))</f>
        <v/>
      </c>
      <c r="L83" s="96"/>
      <c r="M83" s="97"/>
      <c r="N83" s="97"/>
      <c r="O83" s="97"/>
      <c r="P83" s="97"/>
      <c r="Q83" s="1" t="str">
        <f>IF($B$4="","",IF($B$4="中学",$B$4&amp;C83,IF($B$4="高校",$B$4&amp;C83,C83)))</f>
        <v/>
      </c>
      <c r="R83" s="98"/>
      <c r="S83" s="98"/>
      <c r="T83" s="98"/>
      <c r="U83" s="100"/>
      <c r="V83" s="100"/>
      <c r="W83" s="94"/>
      <c r="AB83" s="2">
        <f>COUNTA(G83,H83,I83)</f>
        <v>0</v>
      </c>
      <c r="AC83" s="3">
        <v>35</v>
      </c>
      <c r="AD83" s="79" t="str">
        <f>IF(D83="","",C83&amp;D83)</f>
        <v/>
      </c>
      <c r="AE83" s="79">
        <f>IF(AD83="",1,AD83)</f>
        <v>1</v>
      </c>
      <c r="AF83" s="79">
        <f>IF(ISERROR(VLOOKUP(AE83,$AD$13:AD82,1,FALSE)),0,VLOOKUP(AE83,$AD$13:AD82,1,FALSE))</f>
        <v>0</v>
      </c>
      <c r="AG83" s="79">
        <f>IF(AF83&gt;1,1,0)</f>
        <v>0</v>
      </c>
      <c r="AH83" s="79" t="str">
        <f>D83&amp;E83</f>
        <v/>
      </c>
      <c r="AI83" s="79">
        <f>IF(AH83="",1,AH83)</f>
        <v>1</v>
      </c>
      <c r="AJ83" s="79" t="str">
        <f>C83&amp;D83&amp;E83</f>
        <v/>
      </c>
      <c r="AK83" s="79">
        <f>IF(AJ83="",1,AJ83)</f>
        <v>1</v>
      </c>
      <c r="AL83" s="87">
        <f>IF(ISERROR(VLOOKUP(AK83,$AJ$13:AJ82,1,FALSE)),0,VLOOKUP(AK83,$AJ$13:AJ82,1,FALSE))</f>
        <v>0</v>
      </c>
      <c r="AM83" s="87">
        <f>IF(AL83&gt;1,1,0)</f>
        <v>0</v>
      </c>
      <c r="AN83" s="87">
        <f>AG83-AM83</f>
        <v>0</v>
      </c>
      <c r="AO83" s="3" t="str">
        <f>IF(AE83=AF83,1,"")</f>
        <v/>
      </c>
      <c r="AP83" s="3">
        <f>C83</f>
        <v>0</v>
      </c>
      <c r="AQ83" s="3">
        <f>AP83</f>
        <v>0</v>
      </c>
      <c r="AR83" s="3">
        <f>AQ83</f>
        <v>0</v>
      </c>
      <c r="AS83" s="133" t="str">
        <f>C83&amp;D83</f>
        <v/>
      </c>
      <c r="AT83" s="133">
        <f>E83</f>
        <v>0</v>
      </c>
      <c r="AU83" s="80" t="str">
        <f>C83&amp;G83</f>
        <v/>
      </c>
      <c r="AV83" s="80" t="str">
        <f>$C83&amp;H83</f>
        <v/>
      </c>
      <c r="AW83" s="80" t="str">
        <f>$C83&amp;I83</f>
        <v/>
      </c>
      <c r="AX83" s="82" t="str">
        <f t="shared" si="6"/>
        <v/>
      </c>
      <c r="AY83" s="83">
        <f>IF(F83="",1,1)</f>
        <v>1</v>
      </c>
      <c r="AZ83" s="82" t="str">
        <f>IF(G83="","",1)</f>
        <v/>
      </c>
    </row>
    <row r="84" spans="1:52" ht="27" customHeight="1">
      <c r="B84" s="197"/>
      <c r="C84" s="178"/>
      <c r="D84" s="178"/>
      <c r="E84" s="78"/>
      <c r="F84" s="178"/>
      <c r="G84" s="103"/>
      <c r="H84" s="103"/>
      <c r="I84" s="156"/>
      <c r="J84" s="238"/>
      <c r="L84" s="96"/>
      <c r="M84" s="97"/>
      <c r="N84" s="97"/>
      <c r="O84" s="97"/>
      <c r="P84" s="97"/>
      <c r="R84" s="98"/>
      <c r="S84" s="98"/>
      <c r="T84" s="98"/>
      <c r="U84" s="100"/>
      <c r="V84" s="100"/>
      <c r="W84" s="94"/>
      <c r="AD84" s="85"/>
      <c r="AE84" s="85"/>
      <c r="AF84" s="85"/>
      <c r="AG84" s="85"/>
      <c r="AH84" s="85"/>
      <c r="AI84" s="85"/>
      <c r="AJ84" s="85"/>
      <c r="AK84" s="85"/>
      <c r="AL84" s="87"/>
      <c r="AM84" s="87"/>
      <c r="AN84" s="87"/>
      <c r="AS84" s="133"/>
      <c r="AT84" s="133"/>
      <c r="AU84" s="86"/>
      <c r="AV84" s="86"/>
      <c r="AW84" s="86"/>
      <c r="AX84" s="82" t="str">
        <f t="shared" si="6"/>
        <v/>
      </c>
      <c r="AY84" s="87" t="str">
        <f>IF(AND(AZ83=1,AX84=""),1,"")</f>
        <v/>
      </c>
      <c r="AZ84" s="87" t="str">
        <f>IF(AND(AZ83=1,AY83=""),1,"")</f>
        <v/>
      </c>
    </row>
    <row r="85" spans="1:52" ht="27" customHeight="1">
      <c r="B85" s="196">
        <f>IF(AN85&lt;1,AC85,"ｱｽﾘｰﾄﾋﾞﾌﾞｽﾞが重複しています")</f>
        <v>36</v>
      </c>
      <c r="C85" s="178"/>
      <c r="D85" s="178"/>
      <c r="E85" s="78"/>
      <c r="F85" s="178"/>
      <c r="G85" s="103"/>
      <c r="H85" s="103"/>
      <c r="I85" s="156"/>
      <c r="J85" s="239"/>
      <c r="K85" s="114" t="str">
        <f>IF(E85="","",LEN(E85)-LEN(SUBSTITUTE(SUBSTITUTE(E85," ",),"　",)))</f>
        <v/>
      </c>
      <c r="L85" s="96"/>
      <c r="M85" s="45"/>
      <c r="N85" s="45"/>
      <c r="O85" s="97"/>
      <c r="P85" s="97"/>
      <c r="Q85" s="1" t="str">
        <f>IF($B$4="","",IF($B$4="中学",$B$4&amp;C85,IF($B$4="高校",$B$4&amp;C85,C85)))</f>
        <v/>
      </c>
      <c r="R85" s="98"/>
      <c r="S85" s="98"/>
      <c r="T85" s="98"/>
      <c r="U85" s="98"/>
      <c r="V85" s="98"/>
      <c r="W85" s="94"/>
      <c r="AB85" s="2">
        <f>COUNTA(G85,H85,I85)</f>
        <v>0</v>
      </c>
      <c r="AC85" s="3">
        <v>36</v>
      </c>
      <c r="AD85" s="79" t="str">
        <f>IF(D85="","",C85&amp;D85)</f>
        <v/>
      </c>
      <c r="AE85" s="79">
        <f>IF(AD85="",1,AD85)</f>
        <v>1</v>
      </c>
      <c r="AF85" s="79">
        <f>IF(ISERROR(VLOOKUP(AE85,$AD$13:AD84,1,FALSE)),0,VLOOKUP(AE85,$AD$13:AD84,1,FALSE))</f>
        <v>0</v>
      </c>
      <c r="AG85" s="79">
        <f>IF(AF85&gt;1,1,0)</f>
        <v>0</v>
      </c>
      <c r="AH85" s="79" t="str">
        <f>D85&amp;E85</f>
        <v/>
      </c>
      <c r="AI85" s="79">
        <f>IF(AH85="",1,AH85)</f>
        <v>1</v>
      </c>
      <c r="AJ85" s="79" t="str">
        <f>C85&amp;D85&amp;E85</f>
        <v/>
      </c>
      <c r="AK85" s="79">
        <f>IF(AJ85="",1,AJ85)</f>
        <v>1</v>
      </c>
      <c r="AL85" s="87">
        <f>IF(ISERROR(VLOOKUP(AK85,$AJ$13:AJ84,1,FALSE)),0,VLOOKUP(AK85,$AJ$13:AJ84,1,FALSE))</f>
        <v>0</v>
      </c>
      <c r="AM85" s="87">
        <f>IF(AL85&gt;1,1,0)</f>
        <v>0</v>
      </c>
      <c r="AN85" s="87">
        <f>AG85-AM85</f>
        <v>0</v>
      </c>
      <c r="AO85" s="3" t="str">
        <f>IF(AE85=AF85,1,"")</f>
        <v/>
      </c>
      <c r="AP85" s="3">
        <f>C85</f>
        <v>0</v>
      </c>
      <c r="AQ85" s="3">
        <f>AP85</f>
        <v>0</v>
      </c>
      <c r="AR85" s="3">
        <f>AQ85</f>
        <v>0</v>
      </c>
      <c r="AS85" s="133" t="str">
        <f>C85&amp;D85</f>
        <v/>
      </c>
      <c r="AT85" s="133">
        <f>E85</f>
        <v>0</v>
      </c>
      <c r="AU85" s="80" t="str">
        <f>C85&amp;G85</f>
        <v/>
      </c>
      <c r="AV85" s="80" t="str">
        <f>$C85&amp;H85</f>
        <v/>
      </c>
      <c r="AW85" s="80" t="str">
        <f>$C85&amp;I85</f>
        <v/>
      </c>
      <c r="AX85" s="82" t="str">
        <f t="shared" si="6"/>
        <v/>
      </c>
      <c r="AY85" s="83">
        <f>IF(F85="",1,1)</f>
        <v>1</v>
      </c>
      <c r="AZ85" s="82" t="str">
        <f>IF(G85="","",1)</f>
        <v/>
      </c>
    </row>
    <row r="86" spans="1:52" ht="27" customHeight="1">
      <c r="B86" s="197"/>
      <c r="C86" s="178"/>
      <c r="D86" s="178"/>
      <c r="E86" s="78"/>
      <c r="F86" s="178"/>
      <c r="G86" s="103"/>
      <c r="H86" s="103"/>
      <c r="I86" s="156"/>
      <c r="J86" s="238"/>
      <c r="L86" s="96"/>
      <c r="M86" s="45"/>
      <c r="N86" s="45"/>
      <c r="O86" s="97"/>
      <c r="P86" s="97"/>
      <c r="R86" s="98"/>
      <c r="S86" s="98"/>
      <c r="T86" s="98"/>
      <c r="U86" s="98"/>
      <c r="V86" s="98"/>
      <c r="W86" s="94"/>
      <c r="AD86" s="85"/>
      <c r="AE86" s="85"/>
      <c r="AF86" s="85"/>
      <c r="AG86" s="85"/>
      <c r="AH86" s="85"/>
      <c r="AI86" s="85"/>
      <c r="AJ86" s="85"/>
      <c r="AK86" s="85"/>
      <c r="AL86" s="87"/>
      <c r="AM86" s="87"/>
      <c r="AN86" s="87"/>
      <c r="AS86" s="133"/>
      <c r="AT86" s="133"/>
      <c r="AU86" s="86"/>
      <c r="AV86" s="86"/>
      <c r="AW86" s="86"/>
      <c r="AX86" s="82" t="str">
        <f t="shared" si="6"/>
        <v/>
      </c>
      <c r="AY86" s="87" t="str">
        <f>IF(AND(AZ85=1,AX86=""),1,"")</f>
        <v/>
      </c>
      <c r="AZ86" s="87" t="str">
        <f>IF(AND(AZ85=1,AY85=""),1,"")</f>
        <v/>
      </c>
    </row>
    <row r="87" spans="1:52" ht="27" customHeight="1">
      <c r="B87" s="196">
        <f>IF(AN87&lt;1,AC87,"ｱｽﾘｰﾄﾋﾞﾌﾞｽﾞが重複しています")</f>
        <v>37</v>
      </c>
      <c r="C87" s="178"/>
      <c r="D87" s="178"/>
      <c r="E87" s="78"/>
      <c r="F87" s="178"/>
      <c r="G87" s="103"/>
      <c r="H87" s="103"/>
      <c r="I87" s="156"/>
      <c r="J87" s="239"/>
      <c r="K87" s="114" t="str">
        <f>IF(E87="","",LEN(E87)-LEN(SUBSTITUTE(SUBSTITUTE(E87," ",),"　",)))</f>
        <v/>
      </c>
      <c r="L87" s="99"/>
      <c r="M87" s="45"/>
      <c r="N87" s="45"/>
      <c r="O87" s="97"/>
      <c r="P87" s="97"/>
      <c r="Q87" s="1" t="str">
        <f>IF($B$4="","",IF($B$4="中学",$B$4&amp;C87,IF($B$4="高校",$B$4&amp;C87,C87)))</f>
        <v/>
      </c>
      <c r="R87" s="98"/>
      <c r="S87" s="98"/>
      <c r="T87" s="98"/>
      <c r="U87" s="100"/>
      <c r="V87" s="100"/>
      <c r="W87" s="94"/>
      <c r="AB87" s="2">
        <f>COUNTA(G87,H87,I87)</f>
        <v>0</v>
      </c>
      <c r="AC87" s="3">
        <v>37</v>
      </c>
      <c r="AD87" s="79" t="str">
        <f>IF(D87="","",C87&amp;D87)</f>
        <v/>
      </c>
      <c r="AE87" s="79">
        <f>IF(AD87="",1,AD87)</f>
        <v>1</v>
      </c>
      <c r="AF87" s="79">
        <f>IF(ISERROR(VLOOKUP(AE87,$AD$13:AD86,1,FALSE)),0,VLOOKUP(AE87,$AD$13:AD86,1,FALSE))</f>
        <v>0</v>
      </c>
      <c r="AG87" s="79">
        <f>IF(AF87&gt;1,1,0)</f>
        <v>0</v>
      </c>
      <c r="AH87" s="79" t="str">
        <f>D87&amp;E87</f>
        <v/>
      </c>
      <c r="AI87" s="79">
        <f>IF(AH87="",1,AH87)</f>
        <v>1</v>
      </c>
      <c r="AJ87" s="79" t="str">
        <f>C87&amp;D87&amp;E87</f>
        <v/>
      </c>
      <c r="AK87" s="79">
        <f>IF(AJ87="",1,AJ87)</f>
        <v>1</v>
      </c>
      <c r="AL87" s="87">
        <f>IF(ISERROR(VLOOKUP(AK87,$AJ$13:AJ86,1,FALSE)),0,VLOOKUP(AK87,$AJ$13:AJ86,1,FALSE))</f>
        <v>0</v>
      </c>
      <c r="AM87" s="87">
        <f>IF(AL87&gt;1,1,0)</f>
        <v>0</v>
      </c>
      <c r="AN87" s="87">
        <f>AG87-AM87</f>
        <v>0</v>
      </c>
      <c r="AO87" s="3" t="str">
        <f>IF(AE87=AF87,1,"")</f>
        <v/>
      </c>
      <c r="AP87" s="3">
        <f>C87</f>
        <v>0</v>
      </c>
      <c r="AQ87" s="3">
        <f>AP87</f>
        <v>0</v>
      </c>
      <c r="AR87" s="3">
        <f>AQ87</f>
        <v>0</v>
      </c>
      <c r="AS87" s="133" t="str">
        <f>C87&amp;D87</f>
        <v/>
      </c>
      <c r="AT87" s="133">
        <f>E87</f>
        <v>0</v>
      </c>
      <c r="AU87" s="80" t="str">
        <f>C87&amp;G87</f>
        <v/>
      </c>
      <c r="AV87" s="80" t="str">
        <f>$C87&amp;H87</f>
        <v/>
      </c>
      <c r="AW87" s="80" t="str">
        <f>$C87&amp;I87</f>
        <v/>
      </c>
      <c r="AX87" s="82" t="str">
        <f t="shared" si="6"/>
        <v/>
      </c>
      <c r="AY87" s="83">
        <f>IF(F87="",1,1)</f>
        <v>1</v>
      </c>
      <c r="AZ87" s="82" t="str">
        <f>IF(G87="","",1)</f>
        <v/>
      </c>
    </row>
    <row r="88" spans="1:52" ht="27" customHeight="1">
      <c r="B88" s="197"/>
      <c r="C88" s="178"/>
      <c r="D88" s="178"/>
      <c r="E88" s="78"/>
      <c r="F88" s="178"/>
      <c r="G88" s="103"/>
      <c r="H88" s="103"/>
      <c r="I88" s="156"/>
      <c r="J88" s="238"/>
      <c r="L88" s="96"/>
      <c r="M88" s="45"/>
      <c r="N88" s="45"/>
      <c r="O88" s="97"/>
      <c r="P88" s="97"/>
      <c r="R88" s="98"/>
      <c r="S88" s="98"/>
      <c r="T88" s="98"/>
      <c r="U88" s="98"/>
      <c r="V88" s="98"/>
      <c r="W88" s="94"/>
      <c r="AD88" s="85"/>
      <c r="AE88" s="85"/>
      <c r="AF88" s="85"/>
      <c r="AG88" s="85"/>
      <c r="AH88" s="85"/>
      <c r="AI88" s="85"/>
      <c r="AJ88" s="85"/>
      <c r="AK88" s="85"/>
      <c r="AL88" s="87"/>
      <c r="AM88" s="87"/>
      <c r="AN88" s="87"/>
      <c r="AS88" s="133"/>
      <c r="AT88" s="133"/>
      <c r="AU88" s="86"/>
      <c r="AV88" s="86"/>
      <c r="AW88" s="86"/>
      <c r="AX88" s="82" t="str">
        <f t="shared" si="6"/>
        <v/>
      </c>
      <c r="AY88" s="87" t="str">
        <f>IF(AND(AZ87=1,AX88=""),1,"")</f>
        <v/>
      </c>
      <c r="AZ88" s="87" t="str">
        <f>IF(AND(AZ87=1,AY87=""),1,"")</f>
        <v/>
      </c>
    </row>
    <row r="89" spans="1:52" ht="27" customHeight="1">
      <c r="B89" s="196">
        <f>IF(AN89&lt;1,AC89,"ｱｽﾘｰﾄﾋﾞﾌﾞｽﾞが重複しています")</f>
        <v>38</v>
      </c>
      <c r="C89" s="178"/>
      <c r="D89" s="178"/>
      <c r="E89" s="78"/>
      <c r="F89" s="178"/>
      <c r="G89" s="103"/>
      <c r="H89" s="103"/>
      <c r="I89" s="156"/>
      <c r="J89" s="239"/>
      <c r="K89" s="114" t="str">
        <f>IF(E89="","",LEN(E89)-LEN(SUBSTITUTE(SUBSTITUTE(E89," ",),"　",)))</f>
        <v/>
      </c>
      <c r="L89" s="96"/>
      <c r="M89" s="97"/>
      <c r="N89" s="97"/>
      <c r="O89" s="97"/>
      <c r="P89" s="97"/>
      <c r="Q89" s="1" t="str">
        <f>IF($B$4="","",IF($B$4="中学",$B$4&amp;C89,IF($B$4="高校",$B$4&amp;C89,C89)))</f>
        <v/>
      </c>
      <c r="R89" s="98"/>
      <c r="S89" s="98"/>
      <c r="T89" s="98"/>
      <c r="U89" s="100"/>
      <c r="V89" s="100"/>
      <c r="W89" s="94"/>
      <c r="AB89" s="2">
        <f>COUNTA(G89,H89,I89)</f>
        <v>0</v>
      </c>
      <c r="AC89" s="3">
        <v>38</v>
      </c>
      <c r="AD89" s="79" t="str">
        <f>IF(D89="","",C89&amp;D89)</f>
        <v/>
      </c>
      <c r="AE89" s="79">
        <f>IF(AD89="",1,AD89)</f>
        <v>1</v>
      </c>
      <c r="AF89" s="79">
        <f>IF(ISERROR(VLOOKUP(AE89,$AD$13:AD88,1,FALSE)),0,VLOOKUP(AE89,$AD$13:AD88,1,FALSE))</f>
        <v>0</v>
      </c>
      <c r="AG89" s="79">
        <f>IF(AF89&gt;1,1,0)</f>
        <v>0</v>
      </c>
      <c r="AH89" s="79" t="str">
        <f>D89&amp;E89</f>
        <v/>
      </c>
      <c r="AI89" s="79">
        <f>IF(AH89="",1,AH89)</f>
        <v>1</v>
      </c>
      <c r="AJ89" s="79" t="str">
        <f>C89&amp;D89&amp;E89</f>
        <v/>
      </c>
      <c r="AK89" s="79">
        <f>IF(AJ89="",1,AJ89)</f>
        <v>1</v>
      </c>
      <c r="AL89" s="87">
        <f>IF(ISERROR(VLOOKUP(AK89,$AJ$13:AJ88,1,FALSE)),0,VLOOKUP(AK89,$AJ$13:AJ88,1,FALSE))</f>
        <v>0</v>
      </c>
      <c r="AM89" s="87">
        <f>IF(AL89&gt;1,1,0)</f>
        <v>0</v>
      </c>
      <c r="AN89" s="87">
        <f>AG89-AM89</f>
        <v>0</v>
      </c>
      <c r="AO89" s="3" t="str">
        <f>IF(AE89=AF89,1,"")</f>
        <v/>
      </c>
      <c r="AP89" s="3">
        <f>C89</f>
        <v>0</v>
      </c>
      <c r="AQ89" s="3">
        <f>AP89</f>
        <v>0</v>
      </c>
      <c r="AR89" s="3">
        <f>AQ89</f>
        <v>0</v>
      </c>
      <c r="AS89" s="133" t="str">
        <f>C89&amp;D89</f>
        <v/>
      </c>
      <c r="AT89" s="133">
        <f>E89</f>
        <v>0</v>
      </c>
      <c r="AU89" s="80" t="str">
        <f>C89&amp;G89</f>
        <v/>
      </c>
      <c r="AV89" s="80" t="str">
        <f>$C89&amp;H89</f>
        <v/>
      </c>
      <c r="AW89" s="80" t="str">
        <f>$C89&amp;I89</f>
        <v/>
      </c>
      <c r="AX89" s="82" t="str">
        <f t="shared" si="6"/>
        <v/>
      </c>
      <c r="AY89" s="83">
        <f>IF(F89="",1,1)</f>
        <v>1</v>
      </c>
      <c r="AZ89" s="82" t="str">
        <f>IF(G89="","",1)</f>
        <v/>
      </c>
    </row>
    <row r="90" spans="1:52" ht="27" customHeight="1">
      <c r="B90" s="197"/>
      <c r="C90" s="178"/>
      <c r="D90" s="178"/>
      <c r="E90" s="78"/>
      <c r="F90" s="178"/>
      <c r="G90" s="103"/>
      <c r="H90" s="103"/>
      <c r="I90" s="156"/>
      <c r="J90" s="238"/>
      <c r="L90" s="96"/>
      <c r="M90" s="45"/>
      <c r="N90" s="45"/>
      <c r="O90" s="97"/>
      <c r="P90" s="97"/>
      <c r="R90" s="98"/>
      <c r="S90" s="98"/>
      <c r="T90" s="98"/>
      <c r="U90" s="98"/>
      <c r="V90" s="98"/>
      <c r="W90" s="94"/>
      <c r="AD90" s="85"/>
      <c r="AE90" s="85"/>
      <c r="AF90" s="85"/>
      <c r="AG90" s="85"/>
      <c r="AH90" s="85"/>
      <c r="AI90" s="85"/>
      <c r="AJ90" s="85"/>
      <c r="AK90" s="85"/>
      <c r="AL90" s="87"/>
      <c r="AM90" s="87"/>
      <c r="AN90" s="87"/>
      <c r="AS90" s="133"/>
      <c r="AT90" s="133"/>
      <c r="AU90" s="86"/>
      <c r="AV90" s="86"/>
      <c r="AW90" s="86"/>
      <c r="AX90" s="82" t="str">
        <f t="shared" si="6"/>
        <v/>
      </c>
      <c r="AY90" s="87" t="str">
        <f>IF(AND(AZ89=1,AX90=""),1,"")</f>
        <v/>
      </c>
      <c r="AZ90" s="87" t="str">
        <f>IF(AND(AZ89=1,AY89=""),1,"")</f>
        <v/>
      </c>
    </row>
    <row r="91" spans="1:52" ht="27" customHeight="1">
      <c r="B91" s="196">
        <f>IF(AN91&lt;1,AC91,"ｱｽﾘｰﾄﾋﾞﾌﾞｽﾞが重複しています")</f>
        <v>39</v>
      </c>
      <c r="C91" s="178"/>
      <c r="D91" s="178"/>
      <c r="E91" s="78"/>
      <c r="F91" s="178"/>
      <c r="G91" s="103"/>
      <c r="H91" s="103"/>
      <c r="I91" s="156"/>
      <c r="J91" s="239"/>
      <c r="K91" s="114" t="str">
        <f>IF(E91="","",LEN(E91)-LEN(SUBSTITUTE(SUBSTITUTE(E91," ",),"　",)))</f>
        <v/>
      </c>
      <c r="L91" s="96"/>
      <c r="M91" s="45"/>
      <c r="N91" s="45"/>
      <c r="O91" s="97"/>
      <c r="P91" s="97"/>
      <c r="Q91" s="1" t="str">
        <f>IF($B$4="","",IF($B$4="中学",$B$4&amp;C91,IF($B$4="高校",$B$4&amp;C91,C91)))</f>
        <v/>
      </c>
      <c r="R91" s="98"/>
      <c r="S91" s="98"/>
      <c r="T91" s="100"/>
      <c r="U91" s="100"/>
      <c r="V91" s="100"/>
      <c r="W91" s="94"/>
      <c r="AB91" s="2">
        <f>COUNTA(G91,H91,I91)</f>
        <v>0</v>
      </c>
      <c r="AC91" s="3">
        <v>39</v>
      </c>
      <c r="AD91" s="79" t="str">
        <f>IF(D91="","",C91&amp;D91)</f>
        <v/>
      </c>
      <c r="AE91" s="79">
        <f>IF(AD91="",1,AD91)</f>
        <v>1</v>
      </c>
      <c r="AF91" s="79">
        <f>IF(ISERROR(VLOOKUP(AE91,$AD$13:AD90,1,FALSE)),0,VLOOKUP(AE91,$AD$13:AD90,1,FALSE))</f>
        <v>0</v>
      </c>
      <c r="AG91" s="79">
        <f>IF(AF91&gt;1,1,0)</f>
        <v>0</v>
      </c>
      <c r="AH91" s="79" t="str">
        <f>D91&amp;E91</f>
        <v/>
      </c>
      <c r="AI91" s="79">
        <f>IF(AH91="",1,AH91)</f>
        <v>1</v>
      </c>
      <c r="AJ91" s="79" t="str">
        <f>C91&amp;D91&amp;E91</f>
        <v/>
      </c>
      <c r="AK91" s="79">
        <f>IF(AJ91="",1,AJ91)</f>
        <v>1</v>
      </c>
      <c r="AL91" s="87">
        <f>IF(ISERROR(VLOOKUP(AK91,$AJ$13:AJ90,1,FALSE)),0,VLOOKUP(AK91,$AJ$13:AJ90,1,FALSE))</f>
        <v>0</v>
      </c>
      <c r="AM91" s="87">
        <f>IF(AL91&gt;1,1,0)</f>
        <v>0</v>
      </c>
      <c r="AN91" s="87">
        <f>AG91-AM91</f>
        <v>0</v>
      </c>
      <c r="AO91" s="3" t="str">
        <f>IF(AE91=AF91,1,"")</f>
        <v/>
      </c>
      <c r="AP91" s="3">
        <f>C91</f>
        <v>0</v>
      </c>
      <c r="AQ91" s="3">
        <f>AP91</f>
        <v>0</v>
      </c>
      <c r="AR91" s="3">
        <f>AQ91</f>
        <v>0</v>
      </c>
      <c r="AS91" s="133" t="str">
        <f>C91&amp;D91</f>
        <v/>
      </c>
      <c r="AT91" s="133">
        <f>E91</f>
        <v>0</v>
      </c>
      <c r="AU91" s="80" t="str">
        <f>C91&amp;G91</f>
        <v/>
      </c>
      <c r="AV91" s="80" t="str">
        <f>$C91&amp;H91</f>
        <v/>
      </c>
      <c r="AW91" s="80" t="str">
        <f>$C91&amp;I91</f>
        <v/>
      </c>
      <c r="AX91" s="82" t="str">
        <f t="shared" si="6"/>
        <v/>
      </c>
      <c r="AY91" s="83">
        <f>IF(F91="",1,1)</f>
        <v>1</v>
      </c>
      <c r="AZ91" s="82" t="str">
        <f>IF(G91="","",1)</f>
        <v/>
      </c>
    </row>
    <row r="92" spans="1:52" ht="27" customHeight="1">
      <c r="B92" s="197"/>
      <c r="C92" s="178"/>
      <c r="D92" s="178"/>
      <c r="E92" s="78"/>
      <c r="F92" s="178"/>
      <c r="G92" s="103"/>
      <c r="H92" s="103"/>
      <c r="I92" s="156"/>
      <c r="J92" s="238"/>
      <c r="L92" s="96"/>
      <c r="M92" s="45"/>
      <c r="N92" s="45"/>
      <c r="O92" s="97"/>
      <c r="P92" s="97"/>
      <c r="R92" s="98"/>
      <c r="S92" s="98"/>
      <c r="T92" s="98"/>
      <c r="U92" s="100"/>
      <c r="V92" s="100"/>
      <c r="W92" s="94"/>
      <c r="AD92" s="85"/>
      <c r="AE92" s="85"/>
      <c r="AF92" s="85"/>
      <c r="AG92" s="85"/>
      <c r="AH92" s="85"/>
      <c r="AI92" s="85"/>
      <c r="AJ92" s="85"/>
      <c r="AK92" s="85"/>
      <c r="AL92" s="87"/>
      <c r="AM92" s="87"/>
      <c r="AN92" s="87"/>
      <c r="AS92" s="133"/>
      <c r="AT92" s="133"/>
      <c r="AU92" s="86"/>
      <c r="AV92" s="86"/>
      <c r="AW92" s="86"/>
      <c r="AX92" s="82" t="str">
        <f t="shared" si="6"/>
        <v/>
      </c>
      <c r="AY92" s="87" t="str">
        <f>IF(AND(AZ91=1,AX92=""),1,"")</f>
        <v/>
      </c>
      <c r="AZ92" s="87" t="str">
        <f>IF(AND(AZ91=1,AY91=""),1,"")</f>
        <v/>
      </c>
    </row>
    <row r="93" spans="1:52" ht="27" customHeight="1" thickBot="1">
      <c r="B93" s="194">
        <f>IF(AN93&lt;1,AC93,"ｱｽﾘｰﾄﾋﾞﾌﾞｽﾞが重複しています")</f>
        <v>40</v>
      </c>
      <c r="C93" s="178"/>
      <c r="D93" s="178"/>
      <c r="E93" s="78"/>
      <c r="F93" s="178"/>
      <c r="G93" s="103"/>
      <c r="H93" s="103"/>
      <c r="I93" s="156"/>
      <c r="J93" s="239"/>
      <c r="K93" s="114" t="str">
        <f>IF(E93="","",LEN(E93)-LEN(SUBSTITUTE(SUBSTITUTE(E93," ",),"　",)))</f>
        <v/>
      </c>
      <c r="L93" s="96"/>
      <c r="M93" s="45"/>
      <c r="N93" s="45"/>
      <c r="O93" s="45"/>
      <c r="P93" s="45"/>
      <c r="Q93" s="1" t="str">
        <f>IF($B$4="","",IF($B$4="中学",$B$4&amp;C93,IF($B$4="高校",$B$4&amp;C93,C93)))</f>
        <v/>
      </c>
      <c r="R93" s="98"/>
      <c r="S93" s="98"/>
      <c r="T93" s="98"/>
      <c r="U93" s="100"/>
      <c r="V93" s="100"/>
      <c r="W93" s="94"/>
      <c r="AB93" s="2">
        <f>COUNTA(G93,H93,I93)</f>
        <v>0</v>
      </c>
      <c r="AC93" s="3">
        <v>40</v>
      </c>
      <c r="AD93" s="79" t="str">
        <f>IF(D93="","",C93&amp;D93)</f>
        <v/>
      </c>
      <c r="AE93" s="79">
        <f>IF(AD93="",1,AD93)</f>
        <v>1</v>
      </c>
      <c r="AF93" s="79">
        <f>IF(ISERROR(VLOOKUP(AE93,$AD$13:AD92,1,FALSE)),0,VLOOKUP(AE93,$AD$13:AD92,1,FALSE))</f>
        <v>0</v>
      </c>
      <c r="AG93" s="79">
        <f>IF(AF93&gt;1,1,0)</f>
        <v>0</v>
      </c>
      <c r="AH93" s="79" t="str">
        <f>D93&amp;E93</f>
        <v/>
      </c>
      <c r="AI93" s="79">
        <f>IF(AH93="",1,AH93)</f>
        <v>1</v>
      </c>
      <c r="AJ93" s="79" t="str">
        <f>C93&amp;D93&amp;E93</f>
        <v/>
      </c>
      <c r="AK93" s="79">
        <f>IF(AJ93="",1,AJ93)</f>
        <v>1</v>
      </c>
      <c r="AL93" s="87">
        <f>IF(ISERROR(VLOOKUP(AK93,$AJ$13:AJ92,1,FALSE)),0,VLOOKUP(AK93,$AJ$13:AJ92,1,FALSE))</f>
        <v>0</v>
      </c>
      <c r="AM93" s="87">
        <f>IF(AL93&gt;1,1,0)</f>
        <v>0</v>
      </c>
      <c r="AN93" s="87">
        <f>AG93-AM93</f>
        <v>0</v>
      </c>
      <c r="AO93" s="3" t="str">
        <f>IF(AE93=AF93,1,"")</f>
        <v/>
      </c>
      <c r="AP93" s="3">
        <f>C93</f>
        <v>0</v>
      </c>
      <c r="AQ93" s="3">
        <f>AP93</f>
        <v>0</v>
      </c>
      <c r="AR93" s="3">
        <f>AQ93</f>
        <v>0</v>
      </c>
      <c r="AS93" s="133" t="str">
        <f>C93&amp;D93</f>
        <v/>
      </c>
      <c r="AT93" s="133">
        <f>E93</f>
        <v>0</v>
      </c>
      <c r="AU93" s="80" t="str">
        <f>C93&amp;G93</f>
        <v/>
      </c>
      <c r="AV93" s="80" t="str">
        <f>$C93&amp;H93</f>
        <v/>
      </c>
      <c r="AW93" s="80" t="str">
        <f>$C93&amp;I93</f>
        <v/>
      </c>
      <c r="AX93" s="82" t="str">
        <f t="shared" si="6"/>
        <v/>
      </c>
      <c r="AY93" s="83">
        <f>IF(F93="",1,1)</f>
        <v>1</v>
      </c>
      <c r="AZ93" s="82" t="str">
        <f>IF(G93="","",1)</f>
        <v/>
      </c>
    </row>
    <row r="94" spans="1:52" ht="27" customHeight="1" thickBot="1">
      <c r="B94" s="195"/>
      <c r="C94" s="179"/>
      <c r="D94" s="179"/>
      <c r="E94" s="92"/>
      <c r="F94" s="179"/>
      <c r="G94" s="104"/>
      <c r="H94" s="104"/>
      <c r="I94" s="157"/>
      <c r="J94" s="238"/>
      <c r="L94" s="96"/>
      <c r="M94" s="45"/>
      <c r="N94" s="45"/>
      <c r="O94" s="45"/>
      <c r="P94" s="45"/>
      <c r="R94" s="98"/>
      <c r="S94" s="98"/>
      <c r="T94" s="98"/>
      <c r="U94" s="100"/>
      <c r="V94" s="100"/>
      <c r="W94" s="94"/>
      <c r="AD94" s="85"/>
      <c r="AE94" s="85"/>
      <c r="AF94" s="85"/>
      <c r="AG94" s="85"/>
      <c r="AH94" s="85"/>
      <c r="AI94" s="85"/>
      <c r="AJ94" s="85"/>
      <c r="AK94" s="85"/>
      <c r="AL94" s="87"/>
      <c r="AM94" s="87"/>
      <c r="AN94" s="87"/>
      <c r="AS94" s="133"/>
      <c r="AT94" s="133"/>
      <c r="AU94" s="86"/>
      <c r="AV94" s="86"/>
      <c r="AW94" s="86"/>
      <c r="AX94" s="82" t="str">
        <f t="shared" si="6"/>
        <v/>
      </c>
      <c r="AY94" s="87" t="str">
        <f>IF(AND(AZ93=1,AX94=""),1,"")</f>
        <v/>
      </c>
      <c r="AZ94" s="87" t="str">
        <f>IF(AND(AZ93=1,AY93=""),1,"")</f>
        <v/>
      </c>
    </row>
    <row r="95" spans="1:52" ht="27" customHeight="1" thickBot="1">
      <c r="A95" s="47">
        <f>COUNTA(E95,E97,E99,E101,E103,E105,E107,E109,E111,E113)</f>
        <v>0</v>
      </c>
      <c r="B95" s="195">
        <f>IF(AN95&lt;1,AC95,"ｱｽﾘｰﾄﾋﾞﾌﾞｽﾞが重複しています")</f>
        <v>41</v>
      </c>
      <c r="C95" s="187"/>
      <c r="D95" s="187"/>
      <c r="E95" s="93"/>
      <c r="F95" s="187"/>
      <c r="G95" s="105"/>
      <c r="H95" s="105"/>
      <c r="I95" s="155"/>
      <c r="J95" s="237"/>
      <c r="K95" s="114" t="str">
        <f>IF(E95="","",LEN(E95)-LEN(SUBSTITUTE(SUBSTITUTE(E95," ",),"　",)))</f>
        <v/>
      </c>
      <c r="L95" s="96"/>
      <c r="M95" s="45"/>
      <c r="N95" s="45"/>
      <c r="O95" s="97"/>
      <c r="P95" s="97"/>
      <c r="Q95" s="1" t="str">
        <f>IF($B$4="","",IF($B$4="中学",$B$4&amp;C95,IF($B$4="高校",$B$4&amp;C95,C95)))</f>
        <v/>
      </c>
      <c r="R95" s="100"/>
      <c r="S95" s="100"/>
      <c r="T95" s="98"/>
      <c r="U95" s="100"/>
      <c r="V95" s="100"/>
      <c r="W95" s="94"/>
      <c r="AB95" s="2">
        <f>COUNTA(G95,H95,I95)</f>
        <v>0</v>
      </c>
      <c r="AC95" s="3">
        <v>41</v>
      </c>
      <c r="AD95" s="79" t="str">
        <f>IF(D95="","",C95&amp;D95)</f>
        <v/>
      </c>
      <c r="AE95" s="79">
        <f>IF(AD95="",1,AD95)</f>
        <v>1</v>
      </c>
      <c r="AF95" s="79">
        <f>IF(ISERROR(VLOOKUP(AE95,$AD$13:AD94,1,FALSE)),0,VLOOKUP(AE95,$AD$13:AD94,1,FALSE))</f>
        <v>0</v>
      </c>
      <c r="AG95" s="79">
        <f>IF(AF95&gt;1,1,0)</f>
        <v>0</v>
      </c>
      <c r="AH95" s="79" t="str">
        <f>D95&amp;E95</f>
        <v/>
      </c>
      <c r="AI95" s="79">
        <f>IF(AH95="",1,AH95)</f>
        <v>1</v>
      </c>
      <c r="AJ95" s="79" t="str">
        <f>C95&amp;D95&amp;E95</f>
        <v/>
      </c>
      <c r="AK95" s="79">
        <f>IF(AJ95="",1,AJ95)</f>
        <v>1</v>
      </c>
      <c r="AL95" s="87">
        <f>IF(ISERROR(VLOOKUP(AK95,$AJ$13:AJ94,1,FALSE)),0,VLOOKUP(AK95,$AJ$13:AJ94,1,FALSE))</f>
        <v>0</v>
      </c>
      <c r="AM95" s="87">
        <f>IF(AL95&gt;1,1,0)</f>
        <v>0</v>
      </c>
      <c r="AN95" s="87">
        <f>AG95-AM95</f>
        <v>0</v>
      </c>
      <c r="AO95" s="3" t="str">
        <f>IF(AE95=AF95,1,"")</f>
        <v/>
      </c>
      <c r="AP95" s="3">
        <f>C95</f>
        <v>0</v>
      </c>
      <c r="AQ95" s="3">
        <f>AP95</f>
        <v>0</v>
      </c>
      <c r="AR95" s="3">
        <f>AQ95</f>
        <v>0</v>
      </c>
      <c r="AS95" s="133" t="str">
        <f>C95&amp;D95</f>
        <v/>
      </c>
      <c r="AT95" s="133">
        <f>E95</f>
        <v>0</v>
      </c>
      <c r="AU95" s="80" t="str">
        <f>C95&amp;G95</f>
        <v/>
      </c>
      <c r="AV95" s="80" t="str">
        <f>$C95&amp;H95</f>
        <v/>
      </c>
      <c r="AW95" s="80" t="str">
        <f>$C95&amp;I95</f>
        <v/>
      </c>
      <c r="AX95" s="82" t="str">
        <f t="shared" si="6"/>
        <v/>
      </c>
      <c r="AY95" s="83">
        <f>IF(F95="",1,1)</f>
        <v>1</v>
      </c>
      <c r="AZ95" s="82" t="str">
        <f>IF(G95="","",1)</f>
        <v/>
      </c>
    </row>
    <row r="96" spans="1:52" ht="27" customHeight="1">
      <c r="A96" s="84">
        <f>COUNTA(G95,G97,G99,G101,G103,G105,G107,G109,G111,G113)</f>
        <v>0</v>
      </c>
      <c r="B96" s="198"/>
      <c r="C96" s="178"/>
      <c r="D96" s="178"/>
      <c r="E96" s="78"/>
      <c r="F96" s="178"/>
      <c r="G96" s="103"/>
      <c r="H96" s="103"/>
      <c r="I96" s="156"/>
      <c r="J96" s="238"/>
      <c r="L96" s="96"/>
      <c r="M96" s="45"/>
      <c r="N96" s="45"/>
      <c r="O96" s="97"/>
      <c r="P96" s="97"/>
      <c r="R96" s="100"/>
      <c r="S96" s="100"/>
      <c r="T96" s="98"/>
      <c r="U96" s="100"/>
      <c r="V96" s="100"/>
      <c r="W96" s="94"/>
      <c r="AD96" s="85"/>
      <c r="AE96" s="85"/>
      <c r="AF96" s="85"/>
      <c r="AG96" s="85"/>
      <c r="AH96" s="85"/>
      <c r="AI96" s="85"/>
      <c r="AJ96" s="85"/>
      <c r="AK96" s="85"/>
      <c r="AL96" s="87"/>
      <c r="AM96" s="87"/>
      <c r="AN96" s="87"/>
      <c r="AS96" s="133"/>
      <c r="AT96" s="133"/>
      <c r="AU96" s="86"/>
      <c r="AV96" s="86"/>
      <c r="AW96" s="86"/>
      <c r="AX96" s="82" t="str">
        <f t="shared" si="6"/>
        <v/>
      </c>
      <c r="AY96" s="87" t="str">
        <f>IF(AND(AZ95=1,AX96=""),1,"")</f>
        <v/>
      </c>
      <c r="AZ96" s="87" t="str">
        <f>IF(AND(AZ95=1,AY95=""),1,"")</f>
        <v/>
      </c>
    </row>
    <row r="97" spans="2:52" ht="27" customHeight="1">
      <c r="B97" s="196">
        <f>IF(AN97&lt;1,AC97,"ｱｽﾘｰﾄﾋﾞﾌﾞｽﾞが重複しています")</f>
        <v>42</v>
      </c>
      <c r="C97" s="178"/>
      <c r="D97" s="178"/>
      <c r="E97" s="78"/>
      <c r="F97" s="178"/>
      <c r="G97" s="103"/>
      <c r="H97" s="103"/>
      <c r="I97" s="156"/>
      <c r="J97" s="239"/>
      <c r="K97" s="114" t="str">
        <f>IF(E97="","",LEN(E97)-LEN(SUBSTITUTE(SUBSTITUTE(E97," ",),"　",)))</f>
        <v/>
      </c>
      <c r="L97" s="96"/>
      <c r="M97" s="45"/>
      <c r="N97" s="45"/>
      <c r="O97" s="97"/>
      <c r="P97" s="97"/>
      <c r="Q97" s="1" t="str">
        <f>IF($B$4="","",IF($B$4="中学",$B$4&amp;C97,IF($B$4="高校",$B$4&amp;C97,C97)))</f>
        <v/>
      </c>
      <c r="R97" s="98"/>
      <c r="S97" s="98"/>
      <c r="T97" s="98"/>
      <c r="U97" s="100"/>
      <c r="V97" s="100"/>
      <c r="W97" s="94"/>
      <c r="AB97" s="2">
        <f>COUNTA(G97,H97,I97)</f>
        <v>0</v>
      </c>
      <c r="AC97" s="3">
        <v>42</v>
      </c>
      <c r="AD97" s="79" t="str">
        <f>IF(D97="","",C97&amp;D97)</f>
        <v/>
      </c>
      <c r="AE97" s="79">
        <f>IF(AD97="",1,AD97)</f>
        <v>1</v>
      </c>
      <c r="AF97" s="79">
        <f>IF(ISERROR(VLOOKUP(AE97,$AD$13:AD96,1,FALSE)),0,VLOOKUP(AE97,$AD$13:AD96,1,FALSE))</f>
        <v>0</v>
      </c>
      <c r="AG97" s="79">
        <f>IF(AF97&gt;1,1,0)</f>
        <v>0</v>
      </c>
      <c r="AH97" s="79" t="str">
        <f>D97&amp;E97</f>
        <v/>
      </c>
      <c r="AI97" s="79">
        <f>IF(AH97="",1,AH97)</f>
        <v>1</v>
      </c>
      <c r="AJ97" s="79" t="str">
        <f>C97&amp;D97&amp;E97</f>
        <v/>
      </c>
      <c r="AK97" s="79">
        <f>IF(AJ97="",1,AJ97)</f>
        <v>1</v>
      </c>
      <c r="AL97" s="87">
        <f>IF(ISERROR(VLOOKUP(AK97,$AJ$13:AJ96,1,FALSE)),0,VLOOKUP(AK97,$AJ$13:AJ96,1,FALSE))</f>
        <v>0</v>
      </c>
      <c r="AM97" s="87">
        <f>IF(AL97&gt;1,1,0)</f>
        <v>0</v>
      </c>
      <c r="AN97" s="87">
        <f>AG97-AM97</f>
        <v>0</v>
      </c>
      <c r="AO97" s="3" t="str">
        <f>IF(AE97=AF97,1,"")</f>
        <v/>
      </c>
      <c r="AP97" s="3">
        <f>C97</f>
        <v>0</v>
      </c>
      <c r="AQ97" s="3">
        <f>AP97</f>
        <v>0</v>
      </c>
      <c r="AR97" s="3">
        <f>AQ97</f>
        <v>0</v>
      </c>
      <c r="AS97" s="133" t="str">
        <f>C97&amp;D97</f>
        <v/>
      </c>
      <c r="AT97" s="133">
        <f>E97</f>
        <v>0</v>
      </c>
      <c r="AU97" s="80" t="str">
        <f>C97&amp;G97</f>
        <v/>
      </c>
      <c r="AV97" s="80" t="str">
        <f>$C97&amp;H97</f>
        <v/>
      </c>
      <c r="AW97" s="80" t="str">
        <f>$C97&amp;I97</f>
        <v/>
      </c>
      <c r="AX97" s="82" t="str">
        <f t="shared" si="6"/>
        <v/>
      </c>
      <c r="AY97" s="83">
        <f>IF(F97="",1,1)</f>
        <v>1</v>
      </c>
      <c r="AZ97" s="82" t="str">
        <f>IF(G97="","",1)</f>
        <v/>
      </c>
    </row>
    <row r="98" spans="2:52" ht="27" customHeight="1">
      <c r="B98" s="197"/>
      <c r="C98" s="178"/>
      <c r="D98" s="178"/>
      <c r="E98" s="78"/>
      <c r="F98" s="178"/>
      <c r="G98" s="103"/>
      <c r="H98" s="103"/>
      <c r="I98" s="156"/>
      <c r="J98" s="238"/>
      <c r="L98" s="96"/>
      <c r="M98" s="45"/>
      <c r="N98" s="45"/>
      <c r="O98" s="97"/>
      <c r="P98" s="97"/>
      <c r="R98" s="98"/>
      <c r="S98" s="98"/>
      <c r="T98" s="98"/>
      <c r="U98" s="100"/>
      <c r="V98" s="100"/>
      <c r="W98" s="95"/>
      <c r="AD98" s="85"/>
      <c r="AE98" s="85"/>
      <c r="AF98" s="85"/>
      <c r="AG98" s="85"/>
      <c r="AH98" s="85"/>
      <c r="AI98" s="85"/>
      <c r="AJ98" s="85"/>
      <c r="AK98" s="85"/>
      <c r="AL98" s="87"/>
      <c r="AM98" s="87"/>
      <c r="AN98" s="87"/>
      <c r="AS98" s="133"/>
      <c r="AT98" s="133"/>
      <c r="AU98" s="86"/>
      <c r="AV98" s="86"/>
      <c r="AW98" s="86"/>
      <c r="AX98" s="82" t="str">
        <f t="shared" si="6"/>
        <v/>
      </c>
      <c r="AY98" s="87" t="str">
        <f>IF(AND(AZ97=1,AX98=""),1,"")</f>
        <v/>
      </c>
      <c r="AZ98" s="87" t="str">
        <f>IF(AND(AZ97=1,AY97=""),1,"")</f>
        <v/>
      </c>
    </row>
    <row r="99" spans="2:52" ht="27" customHeight="1">
      <c r="B99" s="196">
        <f>IF(AN99&lt;1,AC99,"ｱｽﾘｰﾄﾋﾞﾌﾞｽﾞが重複しています")</f>
        <v>43</v>
      </c>
      <c r="C99" s="178"/>
      <c r="D99" s="178"/>
      <c r="E99" s="78"/>
      <c r="F99" s="178"/>
      <c r="G99" s="103"/>
      <c r="H99" s="103"/>
      <c r="I99" s="156"/>
      <c r="J99" s="239"/>
      <c r="K99" s="114" t="str">
        <f>IF(E99="","",LEN(E99)-LEN(SUBSTITUTE(SUBSTITUTE(E99," ",),"　",)))</f>
        <v/>
      </c>
      <c r="L99" s="96"/>
      <c r="M99" s="97"/>
      <c r="N99" s="97"/>
      <c r="O99" s="97"/>
      <c r="P99" s="97"/>
      <c r="Q99" s="1" t="str">
        <f>IF($B$4="","",IF($B$4="中学",$B$4&amp;C99,IF($B$4="高校",$B$4&amp;C99,C99)))</f>
        <v/>
      </c>
      <c r="R99" s="98"/>
      <c r="S99" s="98"/>
      <c r="T99" s="100"/>
      <c r="U99" s="98"/>
      <c r="V99" s="98"/>
      <c r="W99" s="94"/>
      <c r="AB99" s="2">
        <f>COUNTA(G99,H99,I99)</f>
        <v>0</v>
      </c>
      <c r="AC99" s="3">
        <v>43</v>
      </c>
      <c r="AD99" s="79" t="str">
        <f>IF(D99="","",C99&amp;D99)</f>
        <v/>
      </c>
      <c r="AE99" s="79">
        <f>IF(AD99="",1,AD99)</f>
        <v>1</v>
      </c>
      <c r="AF99" s="79">
        <f>IF(ISERROR(VLOOKUP(AE99,$AD$13:AD98,1,FALSE)),0,VLOOKUP(AE99,$AD$13:AD98,1,FALSE))</f>
        <v>0</v>
      </c>
      <c r="AG99" s="79">
        <f>IF(AF99&gt;1,1,0)</f>
        <v>0</v>
      </c>
      <c r="AH99" s="79" t="str">
        <f>D99&amp;E99</f>
        <v/>
      </c>
      <c r="AI99" s="79">
        <f>IF(AH99="",1,AH99)</f>
        <v>1</v>
      </c>
      <c r="AJ99" s="79" t="str">
        <f>C99&amp;D99&amp;E99</f>
        <v/>
      </c>
      <c r="AK99" s="79">
        <f>IF(AJ99="",1,AJ99)</f>
        <v>1</v>
      </c>
      <c r="AL99" s="87">
        <f>IF(ISERROR(VLOOKUP(AK99,$AJ$13:AJ98,1,FALSE)),0,VLOOKUP(AK99,$AJ$13:AJ98,1,FALSE))</f>
        <v>0</v>
      </c>
      <c r="AM99" s="87">
        <f>IF(AL99&gt;1,1,0)</f>
        <v>0</v>
      </c>
      <c r="AN99" s="87">
        <f>AG99-AM99</f>
        <v>0</v>
      </c>
      <c r="AO99" s="3" t="str">
        <f>IF(AE99=AF99,1,"")</f>
        <v/>
      </c>
      <c r="AP99" s="3">
        <f>C99</f>
        <v>0</v>
      </c>
      <c r="AQ99" s="3">
        <f>AP99</f>
        <v>0</v>
      </c>
      <c r="AR99" s="3">
        <f>AQ99</f>
        <v>0</v>
      </c>
      <c r="AS99" s="133" t="str">
        <f>C99&amp;D99</f>
        <v/>
      </c>
      <c r="AT99" s="133">
        <f>E99</f>
        <v>0</v>
      </c>
      <c r="AU99" s="80" t="str">
        <f>C99&amp;G99</f>
        <v/>
      </c>
      <c r="AV99" s="80" t="str">
        <f>$C99&amp;H99</f>
        <v/>
      </c>
      <c r="AW99" s="80" t="str">
        <f>$C99&amp;I99</f>
        <v/>
      </c>
      <c r="AX99" s="82" t="str">
        <f t="shared" si="6"/>
        <v/>
      </c>
      <c r="AY99" s="83">
        <f>IF(F99="",1,1)</f>
        <v>1</v>
      </c>
      <c r="AZ99" s="82" t="str">
        <f>IF(G99="","",1)</f>
        <v/>
      </c>
    </row>
    <row r="100" spans="2:52" ht="27" customHeight="1">
      <c r="B100" s="197"/>
      <c r="C100" s="178"/>
      <c r="D100" s="178"/>
      <c r="E100" s="78"/>
      <c r="F100" s="178"/>
      <c r="G100" s="103"/>
      <c r="H100" s="103"/>
      <c r="I100" s="156"/>
      <c r="J100" s="238"/>
      <c r="L100" s="96"/>
      <c r="M100" s="45"/>
      <c r="N100" s="45"/>
      <c r="O100" s="97"/>
      <c r="P100" s="97"/>
      <c r="R100" s="98"/>
      <c r="S100" s="98"/>
      <c r="T100" s="98"/>
      <c r="U100" s="100"/>
      <c r="V100" s="100"/>
      <c r="W100" s="94"/>
      <c r="AD100" s="85"/>
      <c r="AE100" s="85"/>
      <c r="AF100" s="85"/>
      <c r="AG100" s="85"/>
      <c r="AH100" s="85"/>
      <c r="AI100" s="85"/>
      <c r="AJ100" s="85"/>
      <c r="AK100" s="85"/>
      <c r="AL100" s="87"/>
      <c r="AM100" s="87"/>
      <c r="AN100" s="87"/>
      <c r="AS100" s="133"/>
      <c r="AT100" s="133"/>
      <c r="AU100" s="86"/>
      <c r="AV100" s="86"/>
      <c r="AW100" s="86"/>
      <c r="AX100" s="82" t="str">
        <f t="shared" si="6"/>
        <v/>
      </c>
      <c r="AY100" s="87" t="str">
        <f>IF(AND(AZ99=1,AX100=""),1,"")</f>
        <v/>
      </c>
      <c r="AZ100" s="87" t="str">
        <f>IF(AND(AZ99=1,AY99=""),1,"")</f>
        <v/>
      </c>
    </row>
    <row r="101" spans="2:52" ht="27" customHeight="1">
      <c r="B101" s="196">
        <f>IF(AN101&lt;1,AC101,"ｱｽﾘｰﾄﾋﾞﾌﾞｽﾞが重複しています")</f>
        <v>44</v>
      </c>
      <c r="C101" s="178"/>
      <c r="D101" s="178"/>
      <c r="E101" s="78"/>
      <c r="F101" s="178"/>
      <c r="G101" s="103"/>
      <c r="H101" s="103"/>
      <c r="I101" s="156"/>
      <c r="J101" s="239"/>
      <c r="K101" s="114" t="str">
        <f>IF(E101="","",LEN(E101)-LEN(SUBSTITUTE(SUBSTITUTE(E101," ",),"　",)))</f>
        <v/>
      </c>
      <c r="L101" s="96"/>
      <c r="M101" s="97"/>
      <c r="N101" s="97"/>
      <c r="O101" s="97"/>
      <c r="P101" s="97"/>
      <c r="Q101" s="1" t="str">
        <f>IF($B$4="","",IF($B$4="中学",$B$4&amp;C101,IF($B$4="高校",$B$4&amp;C101,C101)))</f>
        <v/>
      </c>
      <c r="R101" s="98"/>
      <c r="S101" s="98"/>
      <c r="T101" s="98"/>
      <c r="U101" s="100"/>
      <c r="V101" s="100"/>
      <c r="W101" s="94"/>
      <c r="AB101" s="2">
        <f>COUNTA(G101,H101,I101)</f>
        <v>0</v>
      </c>
      <c r="AC101" s="3">
        <v>44</v>
      </c>
      <c r="AD101" s="79" t="str">
        <f>IF(D101="","",C101&amp;D101)</f>
        <v/>
      </c>
      <c r="AE101" s="79">
        <f>IF(AD101="",1,AD101)</f>
        <v>1</v>
      </c>
      <c r="AF101" s="79">
        <f>IF(ISERROR(VLOOKUP(AE101,$AD$13:AD100,1,FALSE)),0,VLOOKUP(AE101,$AD$13:AD100,1,FALSE))</f>
        <v>0</v>
      </c>
      <c r="AG101" s="79">
        <f>IF(AF101&gt;1,1,0)</f>
        <v>0</v>
      </c>
      <c r="AH101" s="79" t="str">
        <f>D101&amp;E101</f>
        <v/>
      </c>
      <c r="AI101" s="79">
        <f>IF(AH101="",1,AH101)</f>
        <v>1</v>
      </c>
      <c r="AJ101" s="79" t="str">
        <f>C101&amp;D101&amp;E101</f>
        <v/>
      </c>
      <c r="AK101" s="79">
        <f>IF(AJ101="",1,AJ101)</f>
        <v>1</v>
      </c>
      <c r="AL101" s="87">
        <f>IF(ISERROR(VLOOKUP(AK101,$AJ$13:AJ100,1,FALSE)),0,VLOOKUP(AK101,$AJ$13:AJ100,1,FALSE))</f>
        <v>0</v>
      </c>
      <c r="AM101" s="87">
        <f>IF(AL101&gt;1,1,0)</f>
        <v>0</v>
      </c>
      <c r="AN101" s="87">
        <f>AG101-AM101</f>
        <v>0</v>
      </c>
      <c r="AO101" s="3" t="str">
        <f>IF(AE101=AF101,1,"")</f>
        <v/>
      </c>
      <c r="AP101" s="3">
        <f>C101</f>
        <v>0</v>
      </c>
      <c r="AQ101" s="3">
        <f>AP101</f>
        <v>0</v>
      </c>
      <c r="AR101" s="3">
        <f>AQ101</f>
        <v>0</v>
      </c>
      <c r="AS101" s="133" t="str">
        <f>C101&amp;D101</f>
        <v/>
      </c>
      <c r="AT101" s="133">
        <f>E101</f>
        <v>0</v>
      </c>
      <c r="AU101" s="80" t="str">
        <f>C101&amp;G101</f>
        <v/>
      </c>
      <c r="AV101" s="80" t="str">
        <f>$C101&amp;H101</f>
        <v/>
      </c>
      <c r="AW101" s="80" t="str">
        <f>$C101&amp;I101</f>
        <v/>
      </c>
      <c r="AX101" s="82" t="str">
        <f t="shared" si="6"/>
        <v/>
      </c>
      <c r="AY101" s="83">
        <f>IF(F101="",1,1)</f>
        <v>1</v>
      </c>
      <c r="AZ101" s="82" t="str">
        <f>IF(G101="","",1)</f>
        <v/>
      </c>
    </row>
    <row r="102" spans="2:52" ht="27" customHeight="1">
      <c r="B102" s="197"/>
      <c r="C102" s="178"/>
      <c r="D102" s="178"/>
      <c r="E102" s="78"/>
      <c r="F102" s="178"/>
      <c r="G102" s="103"/>
      <c r="H102" s="103"/>
      <c r="I102" s="156"/>
      <c r="J102" s="238"/>
      <c r="L102" s="96"/>
      <c r="M102" s="45"/>
      <c r="N102" s="45"/>
      <c r="O102" s="97"/>
      <c r="P102" s="97"/>
      <c r="R102" s="98"/>
      <c r="S102" s="98"/>
      <c r="T102" s="98"/>
      <c r="U102" s="98"/>
      <c r="V102" s="98"/>
      <c r="W102" s="94"/>
      <c r="AD102" s="85"/>
      <c r="AE102" s="85"/>
      <c r="AF102" s="85"/>
      <c r="AG102" s="85"/>
      <c r="AH102" s="85"/>
      <c r="AI102" s="85"/>
      <c r="AJ102" s="85"/>
      <c r="AK102" s="85"/>
      <c r="AL102" s="87"/>
      <c r="AM102" s="87"/>
      <c r="AN102" s="87"/>
      <c r="AS102" s="133"/>
      <c r="AT102" s="133"/>
      <c r="AU102" s="86"/>
      <c r="AV102" s="86"/>
      <c r="AW102" s="86"/>
      <c r="AX102" s="82" t="str">
        <f t="shared" si="6"/>
        <v/>
      </c>
      <c r="AY102" s="87" t="str">
        <f>IF(AND(AZ101=1,AX102=""),1,"")</f>
        <v/>
      </c>
      <c r="AZ102" s="87" t="str">
        <f>IF(AND(AZ101=1,AY101=""),1,"")</f>
        <v/>
      </c>
    </row>
    <row r="103" spans="2:52" ht="27" customHeight="1">
      <c r="B103" s="196">
        <f>IF(AN103&lt;1,AC103,"ｱｽﾘｰﾄﾋﾞﾌﾞｽﾞが重複しています")</f>
        <v>45</v>
      </c>
      <c r="C103" s="178"/>
      <c r="D103" s="178"/>
      <c r="E103" s="78"/>
      <c r="F103" s="178"/>
      <c r="G103" s="103"/>
      <c r="H103" s="103"/>
      <c r="I103" s="156"/>
      <c r="J103" s="239"/>
      <c r="K103" s="114" t="str">
        <f>IF(E103="","",LEN(E103)-LEN(SUBSTITUTE(SUBSTITUTE(E103," ",),"　",)))</f>
        <v/>
      </c>
      <c r="L103" s="96"/>
      <c r="M103" s="97"/>
      <c r="N103" s="97"/>
      <c r="O103" s="97"/>
      <c r="P103" s="97"/>
      <c r="Q103" s="1" t="str">
        <f>IF($B$4="","",IF($B$4="中学",$B$4&amp;C103,IF($B$4="高校",$B$4&amp;C103,C103)))</f>
        <v/>
      </c>
      <c r="R103" s="98"/>
      <c r="S103" s="98"/>
      <c r="T103" s="98"/>
      <c r="U103" s="100"/>
      <c r="V103" s="100"/>
      <c r="W103" s="94"/>
      <c r="AB103" s="2">
        <f>COUNTA(G103,H103,I103)</f>
        <v>0</v>
      </c>
      <c r="AC103" s="3">
        <v>45</v>
      </c>
      <c r="AD103" s="79" t="str">
        <f>IF(D103="","",C103&amp;D103)</f>
        <v/>
      </c>
      <c r="AE103" s="79">
        <f>IF(AD103="",1,AD103)</f>
        <v>1</v>
      </c>
      <c r="AF103" s="79">
        <f>IF(ISERROR(VLOOKUP(AE103,$AD$13:AD102,1,FALSE)),0,VLOOKUP(AE103,$AD$13:AD102,1,FALSE))</f>
        <v>0</v>
      </c>
      <c r="AG103" s="79">
        <f>IF(AF103&gt;1,1,0)</f>
        <v>0</v>
      </c>
      <c r="AH103" s="79" t="str">
        <f>D103&amp;E103</f>
        <v/>
      </c>
      <c r="AI103" s="79">
        <f>IF(AH103="",1,AH103)</f>
        <v>1</v>
      </c>
      <c r="AJ103" s="79" t="str">
        <f>C103&amp;D103&amp;E103</f>
        <v/>
      </c>
      <c r="AK103" s="79">
        <f>IF(AJ103="",1,AJ103)</f>
        <v>1</v>
      </c>
      <c r="AL103" s="87">
        <f>IF(ISERROR(VLOOKUP(AK103,$AJ$13:AJ102,1,FALSE)),0,VLOOKUP(AK103,$AJ$13:AJ102,1,FALSE))</f>
        <v>0</v>
      </c>
      <c r="AM103" s="87">
        <f>IF(AL103&gt;1,1,0)</f>
        <v>0</v>
      </c>
      <c r="AN103" s="87">
        <f>AG103-AM103</f>
        <v>0</v>
      </c>
      <c r="AO103" s="3" t="str">
        <f>IF(AE103=AF103,1,"")</f>
        <v/>
      </c>
      <c r="AP103" s="3">
        <f>C103</f>
        <v>0</v>
      </c>
      <c r="AQ103" s="3">
        <f>AP103</f>
        <v>0</v>
      </c>
      <c r="AR103" s="3">
        <f>AQ103</f>
        <v>0</v>
      </c>
      <c r="AS103" s="133" t="str">
        <f>C103&amp;D103</f>
        <v/>
      </c>
      <c r="AT103" s="133">
        <f>E103</f>
        <v>0</v>
      </c>
      <c r="AU103" s="80" t="str">
        <f>C103&amp;G103</f>
        <v/>
      </c>
      <c r="AV103" s="80" t="str">
        <f>$C103&amp;H103</f>
        <v/>
      </c>
      <c r="AW103" s="80" t="str">
        <f>$C103&amp;I103</f>
        <v/>
      </c>
      <c r="AX103" s="82" t="str">
        <f t="shared" si="6"/>
        <v/>
      </c>
      <c r="AY103" s="83">
        <f>IF(F103="",1,1)</f>
        <v>1</v>
      </c>
      <c r="AZ103" s="82" t="str">
        <f>IF(G103="","",1)</f>
        <v/>
      </c>
    </row>
    <row r="104" spans="2:52" ht="27" customHeight="1">
      <c r="B104" s="197"/>
      <c r="C104" s="178"/>
      <c r="D104" s="178"/>
      <c r="E104" s="78"/>
      <c r="F104" s="178"/>
      <c r="G104" s="103"/>
      <c r="H104" s="103"/>
      <c r="I104" s="156"/>
      <c r="J104" s="238"/>
      <c r="L104" s="96"/>
      <c r="M104" s="97"/>
      <c r="N104" s="97"/>
      <c r="O104" s="97"/>
      <c r="P104" s="97"/>
      <c r="R104" s="98"/>
      <c r="S104" s="98"/>
      <c r="T104" s="98"/>
      <c r="U104" s="100"/>
      <c r="V104" s="100"/>
      <c r="W104" s="94"/>
      <c r="AD104" s="85"/>
      <c r="AE104" s="85"/>
      <c r="AF104" s="85"/>
      <c r="AG104" s="85"/>
      <c r="AH104" s="85"/>
      <c r="AI104" s="85"/>
      <c r="AJ104" s="85"/>
      <c r="AK104" s="85"/>
      <c r="AL104" s="87"/>
      <c r="AM104" s="87"/>
      <c r="AN104" s="87"/>
      <c r="AS104" s="133"/>
      <c r="AT104" s="133"/>
      <c r="AU104" s="86"/>
      <c r="AV104" s="86"/>
      <c r="AW104" s="86"/>
      <c r="AX104" s="82" t="str">
        <f t="shared" si="6"/>
        <v/>
      </c>
      <c r="AY104" s="87" t="str">
        <f>IF(AND(AZ103=1,AX104=""),1,"")</f>
        <v/>
      </c>
      <c r="AZ104" s="87" t="str">
        <f>IF(AND(AZ103=1,AY103=""),1,"")</f>
        <v/>
      </c>
    </row>
    <row r="105" spans="2:52" ht="27" customHeight="1">
      <c r="B105" s="196">
        <f>IF(AN105&lt;1,AC105,"ｱｽﾘｰﾄﾋﾞﾌﾞｽﾞが重複しています")</f>
        <v>46</v>
      </c>
      <c r="C105" s="178"/>
      <c r="D105" s="178"/>
      <c r="E105" s="78"/>
      <c r="F105" s="178"/>
      <c r="G105" s="103"/>
      <c r="H105" s="103"/>
      <c r="I105" s="156"/>
      <c r="J105" s="239"/>
      <c r="K105" s="114" t="str">
        <f>IF(E105="","",LEN(E105)-LEN(SUBSTITUTE(SUBSTITUTE(E105," ",),"　",)))</f>
        <v/>
      </c>
      <c r="L105" s="96"/>
      <c r="M105" s="45"/>
      <c r="N105" s="45"/>
      <c r="O105" s="97"/>
      <c r="P105" s="97"/>
      <c r="Q105" s="1" t="str">
        <f>IF($B$4="","",IF($B$4="中学",$B$4&amp;C105,IF($B$4="高校",$B$4&amp;C105,C105)))</f>
        <v/>
      </c>
      <c r="R105" s="98"/>
      <c r="S105" s="98"/>
      <c r="T105" s="98"/>
      <c r="U105" s="98"/>
      <c r="V105" s="98"/>
      <c r="W105" s="94"/>
      <c r="AB105" s="2">
        <f>COUNTA(G105,H105,I105)</f>
        <v>0</v>
      </c>
      <c r="AC105" s="3">
        <v>46</v>
      </c>
      <c r="AD105" s="79" t="str">
        <f>IF(D105="","",C105&amp;D105)</f>
        <v/>
      </c>
      <c r="AE105" s="79">
        <f>IF(AD105="",1,AD105)</f>
        <v>1</v>
      </c>
      <c r="AF105" s="79">
        <f>IF(ISERROR(VLOOKUP(AE105,$AD$13:AD104,1,FALSE)),0,VLOOKUP(AE105,$AD$13:AD104,1,FALSE))</f>
        <v>0</v>
      </c>
      <c r="AG105" s="79">
        <f>IF(AF105&gt;1,1,0)</f>
        <v>0</v>
      </c>
      <c r="AH105" s="79" t="str">
        <f>D105&amp;E105</f>
        <v/>
      </c>
      <c r="AI105" s="79">
        <f>IF(AH105="",1,AH105)</f>
        <v>1</v>
      </c>
      <c r="AJ105" s="79" t="str">
        <f>C105&amp;D105&amp;E105</f>
        <v/>
      </c>
      <c r="AK105" s="79">
        <f>IF(AJ105="",1,AJ105)</f>
        <v>1</v>
      </c>
      <c r="AL105" s="87">
        <f>IF(ISERROR(VLOOKUP(AK105,$AJ$13:AJ104,1,FALSE)),0,VLOOKUP(AK105,$AJ$13:AJ104,1,FALSE))</f>
        <v>0</v>
      </c>
      <c r="AM105" s="87">
        <f>IF(AL105&gt;1,1,0)</f>
        <v>0</v>
      </c>
      <c r="AN105" s="87">
        <f>AG105-AM105</f>
        <v>0</v>
      </c>
      <c r="AO105" s="3" t="str">
        <f>IF(AE105=AF105,1,"")</f>
        <v/>
      </c>
      <c r="AP105" s="3">
        <f>C105</f>
        <v>0</v>
      </c>
      <c r="AQ105" s="3">
        <f>AP105</f>
        <v>0</v>
      </c>
      <c r="AR105" s="3">
        <f>AQ105</f>
        <v>0</v>
      </c>
      <c r="AS105" s="133" t="str">
        <f>C105&amp;D105</f>
        <v/>
      </c>
      <c r="AT105" s="133">
        <f>E105</f>
        <v>0</v>
      </c>
      <c r="AU105" s="80" t="str">
        <f>C105&amp;G105</f>
        <v/>
      </c>
      <c r="AV105" s="80" t="str">
        <f>$C105&amp;H105</f>
        <v/>
      </c>
      <c r="AW105" s="80" t="str">
        <f>$C105&amp;I105</f>
        <v/>
      </c>
      <c r="AX105" s="82" t="str">
        <f t="shared" si="6"/>
        <v/>
      </c>
      <c r="AY105" s="83">
        <f>IF(F105="",1,1)</f>
        <v>1</v>
      </c>
      <c r="AZ105" s="82" t="str">
        <f>IF(G105="","",1)</f>
        <v/>
      </c>
    </row>
    <row r="106" spans="2:52" ht="27" customHeight="1">
      <c r="B106" s="197"/>
      <c r="C106" s="178"/>
      <c r="D106" s="178"/>
      <c r="E106" s="78"/>
      <c r="F106" s="178"/>
      <c r="G106" s="103"/>
      <c r="H106" s="103"/>
      <c r="I106" s="156"/>
      <c r="J106" s="238"/>
      <c r="L106" s="96"/>
      <c r="M106" s="45"/>
      <c r="N106" s="45"/>
      <c r="O106" s="97"/>
      <c r="P106" s="97"/>
      <c r="R106" s="98"/>
      <c r="S106" s="98"/>
      <c r="T106" s="98"/>
      <c r="U106" s="98"/>
      <c r="V106" s="98"/>
      <c r="W106" s="94"/>
      <c r="AD106" s="85"/>
      <c r="AE106" s="85"/>
      <c r="AF106" s="85"/>
      <c r="AG106" s="85"/>
      <c r="AH106" s="85"/>
      <c r="AI106" s="85"/>
      <c r="AJ106" s="85"/>
      <c r="AK106" s="85"/>
      <c r="AL106" s="87"/>
      <c r="AM106" s="87"/>
      <c r="AN106" s="87"/>
      <c r="AS106" s="133"/>
      <c r="AT106" s="133"/>
      <c r="AU106" s="86"/>
      <c r="AV106" s="86"/>
      <c r="AW106" s="86"/>
      <c r="AX106" s="82" t="str">
        <f t="shared" si="6"/>
        <v/>
      </c>
      <c r="AY106" s="87" t="str">
        <f>IF(AND(AZ105=1,AX106=""),1,"")</f>
        <v/>
      </c>
      <c r="AZ106" s="87" t="str">
        <f>IF(AND(AZ105=1,AY105=""),1,"")</f>
        <v/>
      </c>
    </row>
    <row r="107" spans="2:52" ht="27" customHeight="1">
      <c r="B107" s="196">
        <f>IF(AN107&lt;1,AC107,"ｱｽﾘｰﾄﾋﾞﾌﾞｽﾞが重複しています")</f>
        <v>47</v>
      </c>
      <c r="C107" s="178"/>
      <c r="D107" s="178"/>
      <c r="E107" s="78"/>
      <c r="F107" s="178"/>
      <c r="G107" s="103"/>
      <c r="H107" s="103"/>
      <c r="I107" s="156"/>
      <c r="J107" s="239"/>
      <c r="K107" s="114" t="str">
        <f>IF(E107="","",LEN(E107)-LEN(SUBSTITUTE(SUBSTITUTE(E107," ",),"　",)))</f>
        <v/>
      </c>
      <c r="L107" s="99"/>
      <c r="M107" s="45"/>
      <c r="N107" s="45"/>
      <c r="O107" s="97"/>
      <c r="P107" s="97"/>
      <c r="Q107" s="1" t="str">
        <f>IF($B$4="","",IF($B$4="中学",$B$4&amp;C107,IF($B$4="高校",$B$4&amp;C107,C107)))</f>
        <v/>
      </c>
      <c r="R107" s="98"/>
      <c r="S107" s="98"/>
      <c r="T107" s="98"/>
      <c r="U107" s="100"/>
      <c r="V107" s="100"/>
      <c r="W107" s="94"/>
      <c r="AB107" s="2">
        <f>COUNTA(G107,H107,I107)</f>
        <v>0</v>
      </c>
      <c r="AC107" s="3">
        <v>47</v>
      </c>
      <c r="AD107" s="79" t="str">
        <f>IF(D107="","",C107&amp;D107)</f>
        <v/>
      </c>
      <c r="AE107" s="79">
        <f>IF(AD107="",1,AD107)</f>
        <v>1</v>
      </c>
      <c r="AF107" s="79">
        <f>IF(ISERROR(VLOOKUP(AE107,$AD$13:AD106,1,FALSE)),0,VLOOKUP(AE107,$AD$13:AD106,1,FALSE))</f>
        <v>0</v>
      </c>
      <c r="AG107" s="79">
        <f>IF(AF107&gt;1,1,0)</f>
        <v>0</v>
      </c>
      <c r="AH107" s="79" t="str">
        <f>D107&amp;E107</f>
        <v/>
      </c>
      <c r="AI107" s="79">
        <f>IF(AH107="",1,AH107)</f>
        <v>1</v>
      </c>
      <c r="AJ107" s="79" t="str">
        <f>C107&amp;D107&amp;E107</f>
        <v/>
      </c>
      <c r="AK107" s="79">
        <f>IF(AJ107="",1,AJ107)</f>
        <v>1</v>
      </c>
      <c r="AL107" s="87">
        <f>IF(ISERROR(VLOOKUP(AK107,$AJ$13:AJ106,1,FALSE)),0,VLOOKUP(AK107,$AJ$13:AJ106,1,FALSE))</f>
        <v>0</v>
      </c>
      <c r="AM107" s="87">
        <f>IF(AL107&gt;1,1,0)</f>
        <v>0</v>
      </c>
      <c r="AN107" s="87">
        <f>AG107-AM107</f>
        <v>0</v>
      </c>
      <c r="AO107" s="3" t="str">
        <f>IF(AE107=AF107,1,"")</f>
        <v/>
      </c>
      <c r="AP107" s="3">
        <f>C107</f>
        <v>0</v>
      </c>
      <c r="AQ107" s="3">
        <f>AP107</f>
        <v>0</v>
      </c>
      <c r="AR107" s="3">
        <f>AQ107</f>
        <v>0</v>
      </c>
      <c r="AS107" s="133" t="str">
        <f>C107&amp;D107</f>
        <v/>
      </c>
      <c r="AT107" s="133">
        <f>E107</f>
        <v>0</v>
      </c>
      <c r="AU107" s="80" t="str">
        <f>C107&amp;G107</f>
        <v/>
      </c>
      <c r="AV107" s="80" t="str">
        <f>$C107&amp;H107</f>
        <v/>
      </c>
      <c r="AW107" s="80" t="str">
        <f>$C107&amp;I107</f>
        <v/>
      </c>
      <c r="AX107" s="82" t="str">
        <f t="shared" si="6"/>
        <v/>
      </c>
      <c r="AY107" s="83">
        <f>IF(F107="",1,1)</f>
        <v>1</v>
      </c>
      <c r="AZ107" s="82" t="str">
        <f>IF(G107="","",1)</f>
        <v/>
      </c>
    </row>
    <row r="108" spans="2:52" ht="27" customHeight="1">
      <c r="B108" s="197"/>
      <c r="C108" s="178"/>
      <c r="D108" s="178"/>
      <c r="E108" s="78"/>
      <c r="F108" s="178"/>
      <c r="G108" s="103"/>
      <c r="H108" s="103"/>
      <c r="I108" s="156"/>
      <c r="J108" s="238"/>
      <c r="L108" s="96"/>
      <c r="M108" s="45"/>
      <c r="N108" s="45"/>
      <c r="O108" s="97"/>
      <c r="P108" s="97"/>
      <c r="R108" s="98"/>
      <c r="S108" s="98"/>
      <c r="T108" s="98"/>
      <c r="U108" s="98"/>
      <c r="V108" s="98"/>
      <c r="W108" s="94"/>
      <c r="AD108" s="85"/>
      <c r="AE108" s="85"/>
      <c r="AF108" s="85"/>
      <c r="AG108" s="85"/>
      <c r="AH108" s="85"/>
      <c r="AI108" s="85"/>
      <c r="AJ108" s="85"/>
      <c r="AK108" s="85"/>
      <c r="AL108" s="87"/>
      <c r="AM108" s="87"/>
      <c r="AN108" s="87"/>
      <c r="AS108" s="133"/>
      <c r="AT108" s="133"/>
      <c r="AU108" s="86"/>
      <c r="AV108" s="86"/>
      <c r="AW108" s="86"/>
      <c r="AX108" s="82" t="str">
        <f t="shared" si="6"/>
        <v/>
      </c>
      <c r="AY108" s="87" t="str">
        <f>IF(AND(AZ107=1,AX108=""),1,"")</f>
        <v/>
      </c>
      <c r="AZ108" s="87" t="str">
        <f>IF(AND(AZ107=1,AY107=""),1,"")</f>
        <v/>
      </c>
    </row>
    <row r="109" spans="2:52" ht="27" customHeight="1">
      <c r="B109" s="196">
        <f>IF(AN109&lt;1,AC109,"ｱｽﾘｰﾄﾋﾞﾌﾞｽﾞが重複しています")</f>
        <v>48</v>
      </c>
      <c r="C109" s="178"/>
      <c r="D109" s="178"/>
      <c r="E109" s="78"/>
      <c r="F109" s="178"/>
      <c r="G109" s="103"/>
      <c r="H109" s="103"/>
      <c r="I109" s="156"/>
      <c r="J109" s="239"/>
      <c r="K109" s="114" t="str">
        <f>IF(E109="","",LEN(E109)-LEN(SUBSTITUTE(SUBSTITUTE(E109," ",),"　",)))</f>
        <v/>
      </c>
      <c r="L109" s="96"/>
      <c r="M109" s="97"/>
      <c r="N109" s="97"/>
      <c r="O109" s="97"/>
      <c r="P109" s="97"/>
      <c r="Q109" s="1" t="str">
        <f>IF($B$4="","",IF($B$4="中学",$B$4&amp;C109,IF($B$4="高校",$B$4&amp;C109,C109)))</f>
        <v/>
      </c>
      <c r="R109" s="98"/>
      <c r="S109" s="98"/>
      <c r="T109" s="98"/>
      <c r="U109" s="100"/>
      <c r="V109" s="100"/>
      <c r="W109" s="94"/>
      <c r="AB109" s="2">
        <f>COUNTA(G109,H109,I109)</f>
        <v>0</v>
      </c>
      <c r="AC109" s="3">
        <v>48</v>
      </c>
      <c r="AD109" s="79" t="str">
        <f>IF(D109="","",C109&amp;D109)</f>
        <v/>
      </c>
      <c r="AE109" s="79">
        <f>IF(AD109="",1,AD109)</f>
        <v>1</v>
      </c>
      <c r="AF109" s="79">
        <f>IF(ISERROR(VLOOKUP(AE109,$AD$13:AD108,1,FALSE)),0,VLOOKUP(AE109,$AD$13:AD108,1,FALSE))</f>
        <v>0</v>
      </c>
      <c r="AG109" s="79">
        <f>IF(AF109&gt;1,1,0)</f>
        <v>0</v>
      </c>
      <c r="AH109" s="79" t="str">
        <f>D109&amp;E109</f>
        <v/>
      </c>
      <c r="AI109" s="79">
        <f>IF(AH109="",1,AH109)</f>
        <v>1</v>
      </c>
      <c r="AJ109" s="79" t="str">
        <f>C109&amp;D109&amp;E109</f>
        <v/>
      </c>
      <c r="AK109" s="79">
        <f>IF(AJ109="",1,AJ109)</f>
        <v>1</v>
      </c>
      <c r="AL109" s="87">
        <f>IF(ISERROR(VLOOKUP(AK109,$AJ$13:AJ108,1,FALSE)),0,VLOOKUP(AK109,$AJ$13:AJ108,1,FALSE))</f>
        <v>0</v>
      </c>
      <c r="AM109" s="87">
        <f>IF(AL109&gt;1,1,0)</f>
        <v>0</v>
      </c>
      <c r="AN109" s="87">
        <f>AG109-AM109</f>
        <v>0</v>
      </c>
      <c r="AO109" s="3" t="str">
        <f>IF(AE109=AF109,1,"")</f>
        <v/>
      </c>
      <c r="AP109" s="3">
        <f>C109</f>
        <v>0</v>
      </c>
      <c r="AQ109" s="3">
        <f>AP109</f>
        <v>0</v>
      </c>
      <c r="AR109" s="3">
        <f>AQ109</f>
        <v>0</v>
      </c>
      <c r="AS109" s="133" t="str">
        <f>C109&amp;D109</f>
        <v/>
      </c>
      <c r="AT109" s="133">
        <f>E109</f>
        <v>0</v>
      </c>
      <c r="AU109" s="80" t="str">
        <f>C109&amp;G109</f>
        <v/>
      </c>
      <c r="AV109" s="80" t="str">
        <f>$C109&amp;H109</f>
        <v/>
      </c>
      <c r="AW109" s="80" t="str">
        <f>$C109&amp;I109</f>
        <v/>
      </c>
      <c r="AX109" s="82" t="str">
        <f t="shared" si="6"/>
        <v/>
      </c>
      <c r="AY109" s="83">
        <f>IF(F109="",1,1)</f>
        <v>1</v>
      </c>
      <c r="AZ109" s="82" t="str">
        <f>IF(G109="","",1)</f>
        <v/>
      </c>
    </row>
    <row r="110" spans="2:52" ht="27" customHeight="1">
      <c r="B110" s="197"/>
      <c r="C110" s="178"/>
      <c r="D110" s="178"/>
      <c r="E110" s="78"/>
      <c r="F110" s="178"/>
      <c r="G110" s="103"/>
      <c r="H110" s="103"/>
      <c r="I110" s="156"/>
      <c r="J110" s="238"/>
      <c r="L110" s="96"/>
      <c r="M110" s="45"/>
      <c r="N110" s="45"/>
      <c r="O110" s="97"/>
      <c r="P110" s="97"/>
      <c r="R110" s="98"/>
      <c r="S110" s="98"/>
      <c r="T110" s="98"/>
      <c r="U110" s="98"/>
      <c r="V110" s="98"/>
      <c r="W110" s="94"/>
      <c r="AD110" s="85"/>
      <c r="AE110" s="85"/>
      <c r="AF110" s="85"/>
      <c r="AG110" s="85"/>
      <c r="AH110" s="85"/>
      <c r="AI110" s="85"/>
      <c r="AJ110" s="85"/>
      <c r="AK110" s="85"/>
      <c r="AL110" s="87"/>
      <c r="AM110" s="87"/>
      <c r="AN110" s="87"/>
      <c r="AS110" s="133"/>
      <c r="AT110" s="133"/>
      <c r="AU110" s="86"/>
      <c r="AV110" s="86"/>
      <c r="AW110" s="86"/>
      <c r="AX110" s="82" t="str">
        <f t="shared" si="6"/>
        <v/>
      </c>
      <c r="AY110" s="87" t="str">
        <f>IF(AND(AZ109=1,AX110=""),1,"")</f>
        <v/>
      </c>
      <c r="AZ110" s="87" t="str">
        <f>IF(AND(AZ109=1,AY109=""),1,"")</f>
        <v/>
      </c>
    </row>
    <row r="111" spans="2:52" ht="27" customHeight="1">
      <c r="B111" s="196">
        <f>IF(AN111&lt;1,AC111,"ｱｽﾘｰﾄﾋﾞﾌﾞｽﾞが重複しています")</f>
        <v>49</v>
      </c>
      <c r="C111" s="178"/>
      <c r="D111" s="178"/>
      <c r="E111" s="78"/>
      <c r="F111" s="178"/>
      <c r="G111" s="103"/>
      <c r="H111" s="103"/>
      <c r="I111" s="156"/>
      <c r="J111" s="239"/>
      <c r="K111" s="114" t="str">
        <f>IF(E111="","",LEN(E111)-LEN(SUBSTITUTE(SUBSTITUTE(E111," ",),"　",)))</f>
        <v/>
      </c>
      <c r="L111" s="96"/>
      <c r="M111" s="45"/>
      <c r="N111" s="45"/>
      <c r="O111" s="97"/>
      <c r="P111" s="97"/>
      <c r="Q111" s="1" t="str">
        <f>IF($B$4="","",IF($B$4="中学",$B$4&amp;C111,IF($B$4="高校",$B$4&amp;C111,C111)))</f>
        <v/>
      </c>
      <c r="R111" s="98"/>
      <c r="S111" s="98"/>
      <c r="T111" s="100"/>
      <c r="U111" s="100"/>
      <c r="V111" s="100"/>
      <c r="W111" s="94"/>
      <c r="AB111" s="2">
        <f>COUNTA(G111,H111,I111)</f>
        <v>0</v>
      </c>
      <c r="AC111" s="3">
        <v>49</v>
      </c>
      <c r="AD111" s="79" t="str">
        <f>IF(D111="","",C111&amp;D111)</f>
        <v/>
      </c>
      <c r="AE111" s="79">
        <f>IF(AD111="",1,AD111)</f>
        <v>1</v>
      </c>
      <c r="AF111" s="79">
        <f>IF(ISERROR(VLOOKUP(AE111,$AD$13:AD110,1,FALSE)),0,VLOOKUP(AE111,$AD$13:AD110,1,FALSE))</f>
        <v>0</v>
      </c>
      <c r="AG111" s="79">
        <f>IF(AF111&gt;1,1,0)</f>
        <v>0</v>
      </c>
      <c r="AH111" s="79" t="str">
        <f>D111&amp;E111</f>
        <v/>
      </c>
      <c r="AI111" s="79">
        <f>IF(AH111="",1,AH111)</f>
        <v>1</v>
      </c>
      <c r="AJ111" s="79" t="str">
        <f>C111&amp;D111&amp;E111</f>
        <v/>
      </c>
      <c r="AK111" s="79">
        <f>IF(AJ111="",1,AJ111)</f>
        <v>1</v>
      </c>
      <c r="AL111" s="87">
        <f>IF(ISERROR(VLOOKUP(AK111,$AJ$13:AJ110,1,FALSE)),0,VLOOKUP(AK111,$AJ$13:AJ110,1,FALSE))</f>
        <v>0</v>
      </c>
      <c r="AM111" s="87">
        <f>IF(AL111&gt;1,1,0)</f>
        <v>0</v>
      </c>
      <c r="AN111" s="87">
        <f>AG111-AM111</f>
        <v>0</v>
      </c>
      <c r="AO111" s="3" t="str">
        <f>IF(AE111=AF111,1,"")</f>
        <v/>
      </c>
      <c r="AP111" s="3">
        <f>C111</f>
        <v>0</v>
      </c>
      <c r="AQ111" s="3">
        <f>AP111</f>
        <v>0</v>
      </c>
      <c r="AR111" s="3">
        <f>AQ111</f>
        <v>0</v>
      </c>
      <c r="AS111" s="133" t="str">
        <f>C111&amp;D111</f>
        <v/>
      </c>
      <c r="AT111" s="133">
        <f>E111</f>
        <v>0</v>
      </c>
      <c r="AU111" s="80" t="str">
        <f>C111&amp;G111</f>
        <v/>
      </c>
      <c r="AV111" s="80" t="str">
        <f>$C111&amp;H111</f>
        <v/>
      </c>
      <c r="AW111" s="80" t="str">
        <f>$C111&amp;I111</f>
        <v/>
      </c>
      <c r="AX111" s="82" t="str">
        <f t="shared" si="6"/>
        <v/>
      </c>
      <c r="AY111" s="83">
        <f>IF(F111="",1,1)</f>
        <v>1</v>
      </c>
      <c r="AZ111" s="82" t="str">
        <f>IF(G111="","",1)</f>
        <v/>
      </c>
    </row>
    <row r="112" spans="2:52" ht="27" customHeight="1">
      <c r="B112" s="197"/>
      <c r="C112" s="178"/>
      <c r="D112" s="178"/>
      <c r="E112" s="78"/>
      <c r="F112" s="178"/>
      <c r="G112" s="103"/>
      <c r="H112" s="103"/>
      <c r="I112" s="156"/>
      <c r="J112" s="238"/>
      <c r="L112" s="96"/>
      <c r="M112" s="45"/>
      <c r="N112" s="45"/>
      <c r="O112" s="97"/>
      <c r="P112" s="97"/>
      <c r="R112" s="98"/>
      <c r="S112" s="98"/>
      <c r="T112" s="98"/>
      <c r="U112" s="100"/>
      <c r="V112" s="100"/>
      <c r="W112" s="94"/>
      <c r="AD112" s="85"/>
      <c r="AE112" s="85"/>
      <c r="AF112" s="85"/>
      <c r="AG112" s="85"/>
      <c r="AH112" s="85"/>
      <c r="AI112" s="85"/>
      <c r="AJ112" s="85"/>
      <c r="AK112" s="85"/>
      <c r="AL112" s="87"/>
      <c r="AM112" s="87"/>
      <c r="AN112" s="87"/>
      <c r="AS112" s="133"/>
      <c r="AT112" s="133"/>
      <c r="AU112" s="86"/>
      <c r="AV112" s="86"/>
      <c r="AW112" s="86"/>
      <c r="AX112" s="82" t="str">
        <f t="shared" si="6"/>
        <v/>
      </c>
      <c r="AY112" s="87" t="str">
        <f>IF(AND(AZ111=1,AX112=""),1,"")</f>
        <v/>
      </c>
      <c r="AZ112" s="87" t="str">
        <f>IF(AND(AZ111=1,AY111=""),1,"")</f>
        <v/>
      </c>
    </row>
    <row r="113" spans="2:52" ht="27" customHeight="1" thickBot="1">
      <c r="B113" s="194">
        <f>IF(AN113&lt;1,AC113,"ｱｽﾘｰﾄﾋﾞﾌﾞｽﾞが重複しています")</f>
        <v>50</v>
      </c>
      <c r="C113" s="178"/>
      <c r="D113" s="178"/>
      <c r="E113" s="78"/>
      <c r="F113" s="178"/>
      <c r="G113" s="103"/>
      <c r="H113" s="103"/>
      <c r="I113" s="156"/>
      <c r="J113" s="239"/>
      <c r="K113" s="114" t="str">
        <f>IF(E113="","",LEN(E113)-LEN(SUBSTITUTE(SUBSTITUTE(E113," ",),"　",)))</f>
        <v/>
      </c>
      <c r="L113" s="96"/>
      <c r="M113" s="45"/>
      <c r="N113" s="45"/>
      <c r="O113" s="45"/>
      <c r="P113" s="45"/>
      <c r="Q113" s="1" t="str">
        <f>IF($B$4="","",IF($B$4="中学",$B$4&amp;C113,IF($B$4="高校",$B$4&amp;C113,C113)))</f>
        <v/>
      </c>
      <c r="R113" s="98"/>
      <c r="S113" s="98"/>
      <c r="T113" s="98"/>
      <c r="U113" s="100"/>
      <c r="V113" s="100"/>
      <c r="W113" s="94"/>
      <c r="AB113" s="2">
        <f>COUNTA(G113,H113,I113)</f>
        <v>0</v>
      </c>
      <c r="AC113" s="3">
        <v>50</v>
      </c>
      <c r="AD113" s="79" t="str">
        <f>IF(D113="","",C113&amp;D113)</f>
        <v/>
      </c>
      <c r="AE113" s="79">
        <f>IF(AD113="",1,AD113)</f>
        <v>1</v>
      </c>
      <c r="AF113" s="79">
        <f>IF(ISERROR(VLOOKUP(AE113,$AD$13:AD112,1,FALSE)),0,VLOOKUP(AE113,$AD$13:AD112,1,FALSE))</f>
        <v>0</v>
      </c>
      <c r="AG113" s="79">
        <f>IF(AF113&gt;1,1,0)</f>
        <v>0</v>
      </c>
      <c r="AH113" s="79" t="str">
        <f>D113&amp;E113</f>
        <v/>
      </c>
      <c r="AI113" s="79">
        <f>IF(AH113="",1,AH113)</f>
        <v>1</v>
      </c>
      <c r="AJ113" s="79" t="str">
        <f>C113&amp;D113&amp;E113</f>
        <v/>
      </c>
      <c r="AK113" s="79">
        <f>IF(AJ113="",1,AJ113)</f>
        <v>1</v>
      </c>
      <c r="AL113" s="87">
        <f>IF(ISERROR(VLOOKUP(AK113,$AJ$13:AJ112,1,FALSE)),0,VLOOKUP(AK113,$AJ$13:AJ112,1,FALSE))</f>
        <v>0</v>
      </c>
      <c r="AM113" s="87">
        <f>IF(AL113&gt;1,1,0)</f>
        <v>0</v>
      </c>
      <c r="AN113" s="87">
        <f>AG113-AM113</f>
        <v>0</v>
      </c>
      <c r="AO113" s="3" t="str">
        <f>IF(AE113=AF113,1,"")</f>
        <v/>
      </c>
      <c r="AP113" s="3">
        <f>C113</f>
        <v>0</v>
      </c>
      <c r="AQ113" s="3">
        <f>AP113</f>
        <v>0</v>
      </c>
      <c r="AR113" s="3">
        <f>AQ113</f>
        <v>0</v>
      </c>
      <c r="AS113" s="133" t="str">
        <f>C113&amp;D113</f>
        <v/>
      </c>
      <c r="AT113" s="133">
        <f>E113</f>
        <v>0</v>
      </c>
      <c r="AU113" s="80" t="str">
        <f>C113&amp;G113</f>
        <v/>
      </c>
      <c r="AV113" s="80" t="str">
        <f>$C113&amp;H113</f>
        <v/>
      </c>
      <c r="AW113" s="80" t="str">
        <f>$C113&amp;I113</f>
        <v/>
      </c>
      <c r="AX113" s="82" t="str">
        <f t="shared" si="6"/>
        <v/>
      </c>
      <c r="AY113" s="83">
        <f>IF(F113="",1,1)</f>
        <v>1</v>
      </c>
      <c r="AZ113" s="82" t="str">
        <f>IF(G113="","",1)</f>
        <v/>
      </c>
    </row>
    <row r="114" spans="2:52" ht="27" customHeight="1" thickBot="1">
      <c r="B114" s="195"/>
      <c r="C114" s="179"/>
      <c r="D114" s="179"/>
      <c r="E114" s="92"/>
      <c r="F114" s="179"/>
      <c r="G114" s="104"/>
      <c r="H114" s="104"/>
      <c r="I114" s="157"/>
      <c r="J114" s="240"/>
      <c r="L114" s="96"/>
      <c r="M114" s="45"/>
      <c r="N114" s="45"/>
      <c r="O114" s="45"/>
      <c r="P114" s="45"/>
      <c r="R114" s="98"/>
      <c r="S114" s="98"/>
      <c r="T114" s="98"/>
      <c r="U114" s="100"/>
      <c r="V114" s="100"/>
      <c r="W114" s="94"/>
      <c r="AD114" s="85"/>
      <c r="AE114" s="85"/>
      <c r="AF114" s="85"/>
      <c r="AG114" s="85"/>
      <c r="AH114" s="85"/>
      <c r="AI114" s="85"/>
      <c r="AJ114" s="85"/>
      <c r="AK114" s="85"/>
      <c r="AL114" s="87"/>
      <c r="AM114" s="87"/>
      <c r="AN114" s="87"/>
      <c r="AS114" s="133"/>
      <c r="AT114" s="133"/>
      <c r="AU114" s="86"/>
      <c r="AV114" s="86"/>
      <c r="AW114" s="86"/>
      <c r="AX114" s="82" t="str">
        <f t="shared" si="6"/>
        <v/>
      </c>
      <c r="AY114" s="87" t="str">
        <f>IF(AND(AZ113=1,AX114=""),1,"")</f>
        <v/>
      </c>
      <c r="AZ114" s="87" t="str">
        <f>IF(AND(AZ113=1,AY113=""),1,"")</f>
        <v/>
      </c>
    </row>
    <row r="115" spans="2:52" ht="20.25" customHeight="1">
      <c r="L115" s="96"/>
      <c r="M115" s="45"/>
      <c r="N115" s="45"/>
      <c r="R115" s="100"/>
      <c r="S115" s="100"/>
      <c r="T115" s="98"/>
      <c r="U115" s="100"/>
      <c r="V115" s="100"/>
      <c r="W115" s="94"/>
      <c r="AD115" s="26" t="str">
        <f>リレー申込票!B11&amp;リレー申込票!D10</f>
        <v/>
      </c>
      <c r="AE115" s="3">
        <f t="shared" ref="AE115:AE120" si="7">IF(AD115="",1,AD115)</f>
        <v>1</v>
      </c>
      <c r="AF115" s="3">
        <f>IF(ISERROR(VLOOKUP(AE115,$AD$13:AD114,1,FALSE)),0,VLOOKUP(AE115,$AD$13:AD114,1,FALSE))</f>
        <v>0</v>
      </c>
      <c r="AJ115" s="101" t="str">
        <f>リレー申込票!B11&amp;リレー申込票!D10&amp;リレー申込票!E10</f>
        <v/>
      </c>
      <c r="AK115" s="101">
        <f t="shared" ref="AK115:AK120" si="8">IF(AJ115="",1,AJ115)</f>
        <v>1</v>
      </c>
      <c r="AL115" s="101"/>
      <c r="AM115" s="101"/>
      <c r="AN115" s="101"/>
      <c r="AO115" s="101">
        <f>IF(ISERROR(VLOOKUP(AK115,$AJ$13:AJ114,1,FALSE)),0,VLOOKUP(AK115,$AJ$13:AJ114,1,FALSE))</f>
        <v>0</v>
      </c>
      <c r="AP115" s="55"/>
      <c r="AQ115" s="102" t="str">
        <f>IF(リレー申込票!E10="","",IF(AND(AE115=AF115,AK115&gt;AO115),1,""))</f>
        <v/>
      </c>
    </row>
    <row r="116" spans="2:52" ht="20.25" customHeight="1">
      <c r="L116" s="96"/>
      <c r="M116" s="45"/>
      <c r="N116" s="45"/>
      <c r="R116" s="100"/>
      <c r="S116" s="100"/>
      <c r="T116" s="98"/>
      <c r="U116" s="100"/>
      <c r="V116" s="100"/>
      <c r="AD116" s="26" t="str">
        <f>リレー申込票!B11&amp;リレー申込票!F10</f>
        <v/>
      </c>
      <c r="AE116" s="3">
        <f t="shared" si="7"/>
        <v>1</v>
      </c>
      <c r="AF116" s="3">
        <f>IF(ISERROR(VLOOKUP(AE116,$AD$13:AD115,1,FALSE)),0,VLOOKUP(AE116,$AD$13:AD115,1,FALSE))</f>
        <v>0</v>
      </c>
      <c r="AJ116" s="3" t="str">
        <f>リレー申込票!B11&amp;リレー申込票!F10&amp;リレー申込票!G10</f>
        <v/>
      </c>
      <c r="AK116" s="101">
        <f t="shared" si="8"/>
        <v>1</v>
      </c>
      <c r="AL116" s="101"/>
      <c r="AM116" s="101"/>
      <c r="AN116" s="101"/>
      <c r="AO116" s="101">
        <f>IF(ISERROR(VLOOKUP(AK116,$AJ$13:AJ115,1,FALSE)),0,VLOOKUP(AK116,$AJ$13:AJ115,1,FALSE))</f>
        <v>0</v>
      </c>
      <c r="AP116" s="55"/>
      <c r="AQ116" s="102" t="str">
        <f>IF(リレー申込票!G10="","",IF(AND(AE116=AF116,AK116&gt;AO116),1,""))</f>
        <v/>
      </c>
    </row>
    <row r="117" spans="2:52" ht="20.25" customHeight="1">
      <c r="AD117" s="3" t="str">
        <f>リレー申込票!B11&amp;リレー申込票!H10</f>
        <v/>
      </c>
      <c r="AE117" s="3">
        <f t="shared" si="7"/>
        <v>1</v>
      </c>
      <c r="AF117" s="3">
        <f>IF(ISERROR(VLOOKUP(AE117,$AD$13:AD116,1,FALSE)),0,VLOOKUP(AE117,$AD$13:AD116,1,FALSE))</f>
        <v>0</v>
      </c>
      <c r="AJ117" s="3" t="str">
        <f>リレー申込票!B11&amp;リレー申込票!H10&amp;リレー申込票!I10</f>
        <v/>
      </c>
      <c r="AK117" s="101">
        <f t="shared" si="8"/>
        <v>1</v>
      </c>
      <c r="AL117" s="101"/>
      <c r="AM117" s="101"/>
      <c r="AN117" s="101"/>
      <c r="AO117" s="101">
        <f>IF(ISERROR(VLOOKUP(AK117,$AJ$13:AJ116,1,FALSE)),0,VLOOKUP(AK117,$AJ$13:AJ116,1,FALSE))</f>
        <v>0</v>
      </c>
      <c r="AP117" s="55"/>
      <c r="AQ117" s="102" t="str">
        <f>IF(リレー申込票!I10="","",IF(AND(AE117=AF117,AK117&gt;AO117),1,""))</f>
        <v/>
      </c>
    </row>
    <row r="118" spans="2:52">
      <c r="AD118" s="3" t="str">
        <f>リレー申込票!B11&amp;リレー申込票!D12</f>
        <v/>
      </c>
      <c r="AE118" s="3">
        <f t="shared" si="7"/>
        <v>1</v>
      </c>
      <c r="AF118" s="3">
        <f>IF(ISERROR(VLOOKUP(AE118,$AD$13:AD117,1,FALSE)),0,VLOOKUP(AE118,$AD$13:AD117,1,FALSE))</f>
        <v>0</v>
      </c>
      <c r="AJ118" s="3" t="str">
        <f>リレー申込票!B11&amp;リレー申込票!D12&amp;リレー申込票!E12</f>
        <v/>
      </c>
      <c r="AK118" s="101">
        <f t="shared" si="8"/>
        <v>1</v>
      </c>
      <c r="AL118" s="101"/>
      <c r="AM118" s="101"/>
      <c r="AN118" s="101"/>
      <c r="AO118" s="101">
        <f>IF(ISERROR(VLOOKUP(AK118,$AJ$13:AJ117,1,FALSE)),0,VLOOKUP(AK118,$AJ$13:AJ117,1,FALSE))</f>
        <v>0</v>
      </c>
      <c r="AP118" s="55"/>
      <c r="AQ118" s="102" t="str">
        <f>IF(リレー申込票!E12="","",IF(AND(AE118=AF118,AK118&gt;AO118),1,""))</f>
        <v/>
      </c>
    </row>
    <row r="119" spans="2:52">
      <c r="AD119" s="3" t="str">
        <f>リレー申込票!B11&amp;リレー申込票!F12</f>
        <v/>
      </c>
      <c r="AE119" s="3">
        <f t="shared" si="7"/>
        <v>1</v>
      </c>
      <c r="AF119" s="3">
        <f>IF(ISERROR(VLOOKUP(AE119,$AD$13:AD118,1,FALSE)),0,VLOOKUP(AE119,$AD$13:AD118,1,FALSE))</f>
        <v>0</v>
      </c>
      <c r="AJ119" s="3" t="str">
        <f>リレー申込票!B11&amp;リレー申込票!F12&amp;リレー申込票!G12</f>
        <v/>
      </c>
      <c r="AK119" s="101">
        <f t="shared" si="8"/>
        <v>1</v>
      </c>
      <c r="AL119" s="101"/>
      <c r="AM119" s="101"/>
      <c r="AN119" s="101"/>
      <c r="AO119" s="101">
        <f>IF(ISERROR(VLOOKUP(AK119,$AJ$13:AJ118,1,FALSE)),0,VLOOKUP(AK119,$AJ$13:AJ118,1,FALSE))</f>
        <v>0</v>
      </c>
      <c r="AP119" s="55"/>
      <c r="AQ119" s="102" t="str">
        <f>IF(リレー申込票!G12="","",IF(AND(AE119=AF119,AK119&gt;AO119),1,""))</f>
        <v/>
      </c>
    </row>
    <row r="120" spans="2:52">
      <c r="AD120" s="3" t="str">
        <f>リレー申込票!B11&amp;リレー申込票!H12</f>
        <v/>
      </c>
      <c r="AE120" s="3">
        <f t="shared" si="7"/>
        <v>1</v>
      </c>
      <c r="AF120" s="3">
        <f>IF(ISERROR(VLOOKUP(AE120,$AD$13:AD119,1,FALSE)),0,VLOOKUP(AE120,$AD$13:AD119,1,FALSE))</f>
        <v>0</v>
      </c>
      <c r="AJ120" s="3" t="str">
        <f>リレー申込票!B11&amp;リレー申込票!H12&amp;リレー申込票!I12</f>
        <v/>
      </c>
      <c r="AK120" s="101">
        <f t="shared" si="8"/>
        <v>1</v>
      </c>
      <c r="AL120" s="101"/>
      <c r="AM120" s="101"/>
      <c r="AN120" s="101"/>
      <c r="AO120" s="101">
        <f>IF(ISERROR(VLOOKUP(AK120,$AJ$13:AJ119,1,FALSE)),0,VLOOKUP(AK120,$AJ$13:AJ119,1,FALSE))</f>
        <v>0</v>
      </c>
      <c r="AP120" s="55"/>
      <c r="AQ120" s="102" t="str">
        <f>IF(リレー申込票!I12="","",IF(AND(AE120=AF120,AK120&gt;AO120),1,""))</f>
        <v/>
      </c>
    </row>
    <row r="121" spans="2:52">
      <c r="AP121" s="55"/>
      <c r="AQ121" s="55"/>
    </row>
    <row r="122" spans="2:52">
      <c r="AD122" s="3" t="str">
        <f>リレー申込票!B16&amp;リレー申込票!D15</f>
        <v/>
      </c>
      <c r="AE122" s="3">
        <f t="shared" ref="AE122:AE127" si="9">IF(AD122="",1,AD122)</f>
        <v>1</v>
      </c>
      <c r="AF122" s="3">
        <f>IF(ISERROR(VLOOKUP(AE122,$AD$13:AD121,1,FALSE)),0,VLOOKUP(AE122,$AD$13:AD121,1,FALSE))</f>
        <v>0</v>
      </c>
      <c r="AJ122" s="3" t="str">
        <f>リレー申込票!B16&amp;リレー申込票!D15&amp;リレー申込票!E15</f>
        <v/>
      </c>
      <c r="AK122" s="101">
        <f t="shared" ref="AK122:AK127" si="10">IF(AJ122="",1,AJ122)</f>
        <v>1</v>
      </c>
      <c r="AL122" s="101"/>
      <c r="AM122" s="101"/>
      <c r="AN122" s="101"/>
      <c r="AO122" s="101">
        <f>IF(ISERROR(VLOOKUP(AK122,$AJ$13:AJ121,1,FALSE)),0,VLOOKUP(AK122,$AJ$13:AJ121,1,FALSE))</f>
        <v>0</v>
      </c>
      <c r="AP122" s="55"/>
      <c r="AQ122" s="102" t="str">
        <f>IF(リレー申込票!E15="","",IF(AND(AE122=AF122,AK122&gt;AO122),1,""))</f>
        <v/>
      </c>
    </row>
    <row r="123" spans="2:52">
      <c r="AD123" s="3" t="str">
        <f>リレー申込票!B16&amp;リレー申込票!F15</f>
        <v/>
      </c>
      <c r="AE123" s="3">
        <f t="shared" si="9"/>
        <v>1</v>
      </c>
      <c r="AF123" s="3">
        <f>IF(ISERROR(VLOOKUP(AE123,$AD$13:AD122,1,FALSE)),0,VLOOKUP(AE123,$AD$13:AD122,1,FALSE))</f>
        <v>0</v>
      </c>
      <c r="AJ123" s="3" t="str">
        <f>リレー申込票!B16&amp;リレー申込票!F15&amp;リレー申込票!G15</f>
        <v/>
      </c>
      <c r="AK123" s="101">
        <f t="shared" si="10"/>
        <v>1</v>
      </c>
      <c r="AL123" s="101"/>
      <c r="AM123" s="101"/>
      <c r="AN123" s="101"/>
      <c r="AO123" s="101">
        <f>IF(ISERROR(VLOOKUP(AK123,$AJ$13:AJ122,1,FALSE)),0,VLOOKUP(AK123,$AJ$13:AJ122,1,FALSE))</f>
        <v>0</v>
      </c>
      <c r="AP123" s="55"/>
      <c r="AQ123" s="102" t="str">
        <f>IF(リレー申込票!G15="","",IF(AND(AE123=AF123,AK123&gt;AO123),1,""))</f>
        <v/>
      </c>
    </row>
    <row r="124" spans="2:52">
      <c r="AD124" s="3" t="str">
        <f>リレー申込票!B16&amp;リレー申込票!H15</f>
        <v/>
      </c>
      <c r="AE124" s="3">
        <f t="shared" si="9"/>
        <v>1</v>
      </c>
      <c r="AF124" s="3">
        <f>IF(ISERROR(VLOOKUP(AE124,$AD$13:AD123,1,FALSE)),0,VLOOKUP(AE124,$AD$13:AD123,1,FALSE))</f>
        <v>0</v>
      </c>
      <c r="AJ124" s="3" t="str">
        <f>リレー申込票!B16&amp;リレー申込票!H15&amp;リレー申込票!I15</f>
        <v/>
      </c>
      <c r="AK124" s="101">
        <f t="shared" si="10"/>
        <v>1</v>
      </c>
      <c r="AL124" s="101"/>
      <c r="AM124" s="101"/>
      <c r="AN124" s="101"/>
      <c r="AO124" s="101">
        <f>IF(ISERROR(VLOOKUP(AK124,$AJ$13:AJ123,1,FALSE)),0,VLOOKUP(AK124,$AJ$13:AJ123,1,FALSE))</f>
        <v>0</v>
      </c>
      <c r="AP124" s="55"/>
      <c r="AQ124" s="102" t="str">
        <f>IF(リレー申込票!I15="","",IF(AND(AE124=AF124,AK124&gt;AO124),1,""))</f>
        <v/>
      </c>
    </row>
    <row r="125" spans="2:52">
      <c r="AD125" s="3" t="str">
        <f>リレー申込票!B16&amp;リレー申込票!D17</f>
        <v/>
      </c>
      <c r="AE125" s="3">
        <f t="shared" si="9"/>
        <v>1</v>
      </c>
      <c r="AF125" s="3">
        <f>IF(ISERROR(VLOOKUP(AE125,$AD$13:AD124,1,FALSE)),0,VLOOKUP(AE125,$AD$13:AD124,1,FALSE))</f>
        <v>0</v>
      </c>
      <c r="AJ125" s="3" t="str">
        <f>リレー申込票!B16&amp;リレー申込票!D17&amp;リレー申込票!E17</f>
        <v/>
      </c>
      <c r="AK125" s="101">
        <f t="shared" si="10"/>
        <v>1</v>
      </c>
      <c r="AL125" s="101"/>
      <c r="AM125" s="101"/>
      <c r="AN125" s="101"/>
      <c r="AO125" s="101">
        <f>IF(ISERROR(VLOOKUP(AK125,$AJ$13:AJ124,1,FALSE)),0,VLOOKUP(AK125,$AJ$13:AJ124,1,FALSE))</f>
        <v>0</v>
      </c>
      <c r="AP125" s="55"/>
      <c r="AQ125" s="102" t="str">
        <f>IF(リレー申込票!E17="","",IF(AND(AE125=AF125,AK125&gt;AO125),1,""))</f>
        <v/>
      </c>
    </row>
    <row r="126" spans="2:52">
      <c r="AD126" s="3" t="str">
        <f>リレー申込票!B16&amp;リレー申込票!F17</f>
        <v/>
      </c>
      <c r="AE126" s="3">
        <f t="shared" si="9"/>
        <v>1</v>
      </c>
      <c r="AF126" s="3">
        <f>IF(ISERROR(VLOOKUP(AE126,$AD$13:AD125,1,FALSE)),0,VLOOKUP(AE126,$AD$13:AD125,1,FALSE))</f>
        <v>0</v>
      </c>
      <c r="AJ126" s="3" t="str">
        <f>リレー申込票!B16&amp;リレー申込票!F17&amp;リレー申込票!G17</f>
        <v/>
      </c>
      <c r="AK126" s="101">
        <f t="shared" si="10"/>
        <v>1</v>
      </c>
      <c r="AL126" s="101"/>
      <c r="AM126" s="101"/>
      <c r="AN126" s="101"/>
      <c r="AO126" s="101">
        <f>IF(ISERROR(VLOOKUP(AK126,$AJ$13:AJ125,1,FALSE)),0,VLOOKUP(AK126,$AJ$13:AJ125,1,FALSE))</f>
        <v>0</v>
      </c>
      <c r="AP126" s="55"/>
      <c r="AQ126" s="102" t="str">
        <f>IF(リレー申込票!G17="","",IF(AND(AE126=AF126,AK126&gt;AO126),1,""))</f>
        <v/>
      </c>
    </row>
    <row r="127" spans="2:52">
      <c r="AD127" s="3" t="str">
        <f>リレー申込票!B16&amp;リレー申込票!H17</f>
        <v/>
      </c>
      <c r="AE127" s="3">
        <f t="shared" si="9"/>
        <v>1</v>
      </c>
      <c r="AF127" s="3">
        <f>IF(ISERROR(VLOOKUP(AE127,$AD$13:AD126,1,FALSE)),0,VLOOKUP(AE127,$AD$13:AD126,1,FALSE))</f>
        <v>0</v>
      </c>
      <c r="AJ127" s="3" t="str">
        <f>リレー申込票!B16&amp;リレー申込票!H17&amp;リレー申込票!I17</f>
        <v/>
      </c>
      <c r="AK127" s="101">
        <f t="shared" si="10"/>
        <v>1</v>
      </c>
      <c r="AL127" s="101"/>
      <c r="AM127" s="101"/>
      <c r="AN127" s="101"/>
      <c r="AO127" s="101">
        <f>IF(ISERROR(VLOOKUP(AK127,$AJ$13:AJ126,1,FALSE)),0,VLOOKUP(AK127,$AJ$13:AJ126,1,FALSE))</f>
        <v>0</v>
      </c>
      <c r="AP127" s="55"/>
      <c r="AQ127" s="102" t="str">
        <f>IF(リレー申込票!I17="","",IF(AND(AE127=AF127,AK127&gt;AO127),1,""))</f>
        <v/>
      </c>
    </row>
    <row r="128" spans="2:52">
      <c r="AP128" s="55"/>
      <c r="AQ128" s="55"/>
    </row>
    <row r="129" spans="30:43">
      <c r="AD129" s="3" t="str">
        <f>リレー申込票!B21&amp;リレー申込票!D20</f>
        <v/>
      </c>
      <c r="AE129" s="3">
        <f t="shared" ref="AE129:AE134" si="11">IF(AD129="",1,AD129)</f>
        <v>1</v>
      </c>
      <c r="AF129" s="3">
        <f>IF(ISERROR(VLOOKUP(AE129,$AD$13:AD128,1,FALSE)),0,VLOOKUP(AE129,$AD$13:AD128,1,FALSE))</f>
        <v>0</v>
      </c>
      <c r="AJ129" s="3" t="str">
        <f>リレー申込票!B21&amp;リレー申込票!D20&amp;リレー申込票!E20</f>
        <v/>
      </c>
      <c r="AK129" s="101">
        <f t="shared" ref="AK129:AK134" si="12">IF(AJ129="",1,AJ129)</f>
        <v>1</v>
      </c>
      <c r="AL129" s="101"/>
      <c r="AM129" s="101"/>
      <c r="AN129" s="101"/>
      <c r="AO129" s="101">
        <f>IF(ISERROR(VLOOKUP(AK129,$AJ$13:AJ128,1,FALSE)),0,VLOOKUP(AK129,$AJ$13:AJ128,1,FALSE))</f>
        <v>0</v>
      </c>
      <c r="AP129" s="55"/>
      <c r="AQ129" s="102" t="str">
        <f>IF(リレー申込票!E20="","",IF(AND(AE129=AF129,AK129&gt;AO129),1,""))</f>
        <v/>
      </c>
    </row>
    <row r="130" spans="30:43">
      <c r="AD130" s="3" t="str">
        <f>リレー申込票!B21&amp;リレー申込票!F20</f>
        <v/>
      </c>
      <c r="AE130" s="3">
        <f t="shared" si="11"/>
        <v>1</v>
      </c>
      <c r="AF130" s="3">
        <f>IF(ISERROR(VLOOKUP(AE130,$AD$13:AD129,1,FALSE)),0,VLOOKUP(AE130,$AD$13:AD129,1,FALSE))</f>
        <v>0</v>
      </c>
      <c r="AJ130" s="3" t="str">
        <f>リレー申込票!B21&amp;リレー申込票!F20&amp;リレー申込票!G20</f>
        <v/>
      </c>
      <c r="AK130" s="101">
        <f t="shared" si="12"/>
        <v>1</v>
      </c>
      <c r="AL130" s="101"/>
      <c r="AM130" s="101"/>
      <c r="AN130" s="101"/>
      <c r="AO130" s="101">
        <f>IF(ISERROR(VLOOKUP(AK130,$AJ$13:AJ129,1,FALSE)),0,VLOOKUP(AK130,$AJ$13:AJ129,1,FALSE))</f>
        <v>0</v>
      </c>
      <c r="AP130" s="55"/>
      <c r="AQ130" s="102" t="str">
        <f>IF(リレー申込票!G20="","",IF(AND(AE130=AF130,AK130&gt;AO130),1,""))</f>
        <v/>
      </c>
    </row>
    <row r="131" spans="30:43">
      <c r="AD131" s="3" t="str">
        <f>リレー申込票!B21&amp;リレー申込票!H20</f>
        <v/>
      </c>
      <c r="AE131" s="3">
        <f t="shared" si="11"/>
        <v>1</v>
      </c>
      <c r="AF131" s="3">
        <f>IF(ISERROR(VLOOKUP(AE131,$AD$13:AD130,1,FALSE)),0,VLOOKUP(AE131,$AD$13:AD130,1,FALSE))</f>
        <v>0</v>
      </c>
      <c r="AJ131" s="3" t="str">
        <f>リレー申込票!B21&amp;リレー申込票!H20&amp;リレー申込票!I20</f>
        <v/>
      </c>
      <c r="AK131" s="101">
        <f t="shared" si="12"/>
        <v>1</v>
      </c>
      <c r="AL131" s="101"/>
      <c r="AM131" s="101"/>
      <c r="AN131" s="101"/>
      <c r="AO131" s="101">
        <f>IF(ISERROR(VLOOKUP(AK131,$AJ$13:AJ130,1,FALSE)),0,VLOOKUP(AK131,$AJ$13:AJ130,1,FALSE))</f>
        <v>0</v>
      </c>
      <c r="AP131" s="55"/>
      <c r="AQ131" s="102" t="str">
        <f>IF(リレー申込票!I20="","",IF(AND(AE131=AF131,AK131&gt;AO131),1,""))</f>
        <v/>
      </c>
    </row>
    <row r="132" spans="30:43">
      <c r="AD132" s="3" t="str">
        <f>リレー申込票!B21&amp;リレー申込票!D22</f>
        <v/>
      </c>
      <c r="AE132" s="3">
        <f t="shared" si="11"/>
        <v>1</v>
      </c>
      <c r="AF132" s="3">
        <f>IF(ISERROR(VLOOKUP(AE132,$AD$13:AD131,1,FALSE)),0,VLOOKUP(AE132,$AD$13:AD131,1,FALSE))</f>
        <v>0</v>
      </c>
      <c r="AJ132" s="3" t="str">
        <f>リレー申込票!B21&amp;リレー申込票!D22&amp;リレー申込票!E22</f>
        <v/>
      </c>
      <c r="AK132" s="101">
        <f t="shared" si="12"/>
        <v>1</v>
      </c>
      <c r="AL132" s="101"/>
      <c r="AM132" s="101"/>
      <c r="AN132" s="101"/>
      <c r="AO132" s="101">
        <f>IF(ISERROR(VLOOKUP(AK132,$AJ$13:AJ131,1,FALSE)),0,VLOOKUP(AK132,$AJ$13:AJ131,1,FALSE))</f>
        <v>0</v>
      </c>
      <c r="AP132" s="55"/>
      <c r="AQ132" s="102" t="str">
        <f>IF(リレー申込票!E22="","",IF(AND(AE132=AF132,AK132&gt;AO132),1,""))</f>
        <v/>
      </c>
    </row>
    <row r="133" spans="30:43">
      <c r="AD133" s="3" t="str">
        <f>リレー申込票!B21&amp;リレー申込票!F22</f>
        <v/>
      </c>
      <c r="AE133" s="3">
        <f t="shared" si="11"/>
        <v>1</v>
      </c>
      <c r="AF133" s="3">
        <f>IF(ISERROR(VLOOKUP(AE133,$AD$13:AD132,1,FALSE)),0,VLOOKUP(AE133,$AD$13:AD132,1,FALSE))</f>
        <v>0</v>
      </c>
      <c r="AJ133" s="3" t="str">
        <f>リレー申込票!B21&amp;リレー申込票!F22&amp;リレー申込票!G22</f>
        <v/>
      </c>
      <c r="AK133" s="101">
        <f t="shared" si="12"/>
        <v>1</v>
      </c>
      <c r="AL133" s="101"/>
      <c r="AM133" s="101"/>
      <c r="AN133" s="101"/>
      <c r="AO133" s="101">
        <f>IF(ISERROR(VLOOKUP(AK133,$AJ$13:AJ132,1,FALSE)),0,VLOOKUP(AK133,$AJ$13:AJ132,1,FALSE))</f>
        <v>0</v>
      </c>
      <c r="AP133" s="55"/>
      <c r="AQ133" s="102" t="str">
        <f>IF(リレー申込票!G22="","",IF(AND(AE133=AF133,AK133&gt;AO133),1,""))</f>
        <v/>
      </c>
    </row>
    <row r="134" spans="30:43">
      <c r="AD134" s="3" t="str">
        <f>リレー申込票!B21&amp;リレー申込票!H22</f>
        <v/>
      </c>
      <c r="AE134" s="3">
        <f t="shared" si="11"/>
        <v>1</v>
      </c>
      <c r="AF134" s="3">
        <f>IF(ISERROR(VLOOKUP(AE134,$AD$13:AD133,1,FALSE)),0,VLOOKUP(AE134,$AD$13:AD133,1,FALSE))</f>
        <v>0</v>
      </c>
      <c r="AJ134" s="3" t="str">
        <f>リレー申込票!B21&amp;リレー申込票!H22&amp;リレー申込票!I22</f>
        <v/>
      </c>
      <c r="AK134" s="101">
        <f t="shared" si="12"/>
        <v>1</v>
      </c>
      <c r="AL134" s="101"/>
      <c r="AM134" s="101"/>
      <c r="AN134" s="101"/>
      <c r="AO134" s="101">
        <f>IF(ISERROR(VLOOKUP(AK134,$AJ$13:AJ133,1,FALSE)),0,VLOOKUP(AK134,$AJ$13:AJ133,1,FALSE))</f>
        <v>0</v>
      </c>
      <c r="AP134" s="55"/>
      <c r="AQ134" s="102" t="str">
        <f>IF(リレー申込票!I22="","",IF(AND(AE134=AF134,AK134&gt;AO134),1,""))</f>
        <v/>
      </c>
    </row>
    <row r="135" spans="30:43">
      <c r="AP135" s="55"/>
      <c r="AQ135" s="55"/>
    </row>
    <row r="136" spans="30:43">
      <c r="AD136" s="3" t="str">
        <f>リレー申込票!B26&amp;リレー申込票!D25</f>
        <v/>
      </c>
      <c r="AE136" s="3">
        <f t="shared" ref="AE136:AE141" si="13">IF(AD136="",1,AD136)</f>
        <v>1</v>
      </c>
      <c r="AF136" s="3">
        <f>IF(ISERROR(VLOOKUP(AE136,$AD$13:AD135,1,FALSE)),0,VLOOKUP(AE136,$AD$13:AD135,1,FALSE))</f>
        <v>0</v>
      </c>
      <c r="AJ136" s="3" t="str">
        <f>リレー申込票!B26&amp;リレー申込票!D25&amp;リレー申込票!E25</f>
        <v/>
      </c>
      <c r="AK136" s="101">
        <f t="shared" ref="AK136:AK141" si="14">IF(AJ136="",1,AJ136)</f>
        <v>1</v>
      </c>
      <c r="AL136" s="101"/>
      <c r="AM136" s="101"/>
      <c r="AN136" s="101"/>
      <c r="AO136" s="101">
        <f>IF(ISERROR(VLOOKUP(AK136,$AJ$13:AJ135,1,FALSE)),0,VLOOKUP(AK136,$AJ$13:AJ135,1,FALSE))</f>
        <v>0</v>
      </c>
      <c r="AP136" s="55"/>
      <c r="AQ136" s="102" t="str">
        <f>IF(リレー申込票!E25="","",IF(AND(AE136=AF136,AK136&gt;AO136),1,""))</f>
        <v/>
      </c>
    </row>
    <row r="137" spans="30:43">
      <c r="AD137" s="3" t="str">
        <f>リレー申込票!B26&amp;リレー申込票!F25</f>
        <v/>
      </c>
      <c r="AE137" s="3">
        <f t="shared" si="13"/>
        <v>1</v>
      </c>
      <c r="AF137" s="3">
        <f>IF(ISERROR(VLOOKUP(AE137,$AD$13:AD136,1,FALSE)),0,VLOOKUP(AE137,$AD$13:AD136,1,FALSE))</f>
        <v>0</v>
      </c>
      <c r="AJ137" s="3" t="str">
        <f>リレー申込票!B26&amp;リレー申込票!F25&amp;リレー申込票!G25</f>
        <v/>
      </c>
      <c r="AK137" s="101">
        <f t="shared" si="14"/>
        <v>1</v>
      </c>
      <c r="AL137" s="101"/>
      <c r="AM137" s="101"/>
      <c r="AN137" s="101"/>
      <c r="AO137" s="101">
        <f>IF(ISERROR(VLOOKUP(AK137,$AJ$13:AJ136,1,FALSE)),0,VLOOKUP(AK137,$AJ$13:AJ136,1,FALSE))</f>
        <v>0</v>
      </c>
      <c r="AP137" s="55"/>
      <c r="AQ137" s="102" t="str">
        <f>IF(リレー申込票!G25="","",IF(AND(AE137=AF137,AK137&gt;AO137),1,""))</f>
        <v/>
      </c>
    </row>
    <row r="138" spans="30:43">
      <c r="AD138" s="3" t="str">
        <f>リレー申込票!B26&amp;リレー申込票!H25</f>
        <v/>
      </c>
      <c r="AE138" s="3">
        <f t="shared" si="13"/>
        <v>1</v>
      </c>
      <c r="AF138" s="3">
        <f>IF(ISERROR(VLOOKUP(AE138,$AD$13:AD137,1,FALSE)),0,VLOOKUP(AE138,$AD$13:AD137,1,FALSE))</f>
        <v>0</v>
      </c>
      <c r="AJ138" s="3" t="str">
        <f>リレー申込票!B26&amp;リレー申込票!H25&amp;リレー申込票!I25</f>
        <v/>
      </c>
      <c r="AK138" s="101">
        <f t="shared" si="14"/>
        <v>1</v>
      </c>
      <c r="AL138" s="101"/>
      <c r="AM138" s="101"/>
      <c r="AN138" s="101"/>
      <c r="AO138" s="101">
        <f>IF(ISERROR(VLOOKUP(AK138,$AJ$13:AJ137,1,FALSE)),0,VLOOKUP(AK138,$AJ$13:AJ137,1,FALSE))</f>
        <v>0</v>
      </c>
      <c r="AP138" s="55"/>
      <c r="AQ138" s="102" t="str">
        <f>IF(リレー申込票!I25="","",IF(AND(AE138=AF138,AK138&gt;AO138),1,""))</f>
        <v/>
      </c>
    </row>
    <row r="139" spans="30:43">
      <c r="AD139" s="3" t="str">
        <f>リレー申込票!B26&amp;リレー申込票!D27</f>
        <v/>
      </c>
      <c r="AE139" s="3">
        <f t="shared" si="13"/>
        <v>1</v>
      </c>
      <c r="AF139" s="3">
        <f>IF(ISERROR(VLOOKUP(AE139,$AD$13:AD138,1,FALSE)),0,VLOOKUP(AE139,$AD$13:AD138,1,FALSE))</f>
        <v>0</v>
      </c>
      <c r="AJ139" s="3" t="str">
        <f>リレー申込票!B26&amp;リレー申込票!D27&amp;リレー申込票!G27</f>
        <v/>
      </c>
      <c r="AK139" s="101">
        <f t="shared" si="14"/>
        <v>1</v>
      </c>
      <c r="AL139" s="101"/>
      <c r="AM139" s="101"/>
      <c r="AN139" s="101"/>
      <c r="AO139" s="101">
        <f>IF(ISERROR(VLOOKUP(AK139,$AJ$13:AJ138,1,FALSE)),0,VLOOKUP(AK139,$AJ$13:AJ138,1,FALSE))</f>
        <v>0</v>
      </c>
      <c r="AP139" s="55"/>
      <c r="AQ139" s="102" t="str">
        <f>IF(リレー申込票!G27="","",IF(AND(AE139=AF139,AK139&gt;AO139),1,""))</f>
        <v/>
      </c>
    </row>
    <row r="140" spans="30:43">
      <c r="AD140" s="3" t="str">
        <f>リレー申込票!B26&amp;リレー申込票!F27</f>
        <v/>
      </c>
      <c r="AE140" s="3">
        <f t="shared" si="13"/>
        <v>1</v>
      </c>
      <c r="AF140" s="3">
        <f>IF(ISERROR(VLOOKUP(AE140,$AD$13:AD139,1,FALSE)),0,VLOOKUP(AE140,$AD$13:AD139,1,FALSE))</f>
        <v>0</v>
      </c>
      <c r="AJ140" s="3" t="str">
        <f>リレー申込票!B26&amp;リレー申込票!F27&amp;リレー申込票!G27</f>
        <v/>
      </c>
      <c r="AK140" s="101">
        <f t="shared" si="14"/>
        <v>1</v>
      </c>
      <c r="AL140" s="101"/>
      <c r="AM140" s="101"/>
      <c r="AN140" s="101"/>
      <c r="AO140" s="101">
        <f>IF(ISERROR(VLOOKUP(AK140,$AJ$13:AJ139,1,FALSE)),0,VLOOKUP(AK140,$AJ$13:AJ139,1,FALSE))</f>
        <v>0</v>
      </c>
      <c r="AP140" s="55"/>
      <c r="AQ140" s="102" t="str">
        <f>IF(リレー申込票!G27="","",IF(AND(AE140=AF140,AK140&gt;AO140),1,""))</f>
        <v/>
      </c>
    </row>
    <row r="141" spans="30:43">
      <c r="AD141" s="3" t="str">
        <f>リレー申込票!B26&amp;リレー申込票!H27</f>
        <v/>
      </c>
      <c r="AE141" s="3">
        <f t="shared" si="13"/>
        <v>1</v>
      </c>
      <c r="AF141" s="3">
        <f>IF(ISERROR(VLOOKUP(AE141,$AD$13:AD140,1,FALSE)),0,VLOOKUP(AE141,$AD$13:AD140,1,FALSE))</f>
        <v>0</v>
      </c>
      <c r="AJ141" s="3" t="str">
        <f>リレー申込票!B26&amp;リレー申込票!H27&amp;リレー申込票!I27</f>
        <v/>
      </c>
      <c r="AK141" s="101">
        <f t="shared" si="14"/>
        <v>1</v>
      </c>
      <c r="AL141" s="101"/>
      <c r="AM141" s="101"/>
      <c r="AN141" s="101"/>
      <c r="AO141" s="101">
        <f>IF(ISERROR(VLOOKUP(AK141,$AJ$13:AJ140,1,FALSE)),0,VLOOKUP(AK141,$AJ$13:AJ140,1,FALSE))</f>
        <v>0</v>
      </c>
      <c r="AP141" s="55"/>
      <c r="AQ141" s="102" t="str">
        <f>IF(リレー申込票!I27="","",IF(AND(AE141=AF141,AK141&gt;AO141),1,""))</f>
        <v/>
      </c>
    </row>
    <row r="142" spans="30:43">
      <c r="AP142" s="55"/>
      <c r="AQ142" s="55"/>
    </row>
    <row r="143" spans="30:43">
      <c r="AD143" s="3" t="str">
        <f>リレー申込票!B31&amp;リレー申込票!D30</f>
        <v/>
      </c>
      <c r="AE143" s="3">
        <f>IF(AD143="",1,AD143)</f>
        <v>1</v>
      </c>
      <c r="AF143" s="3">
        <f>IF(ISERROR(VLOOKUP(AE143,$AD$13:AD142,1,FALSE)),0,VLOOKUP(AE143,$AD$13:AD142,1,FALSE))</f>
        <v>0</v>
      </c>
      <c r="AJ143" s="3" t="str">
        <f>リレー申込票!B31&amp;リレー申込票!D30&amp;リレー申込票!E30</f>
        <v/>
      </c>
      <c r="AK143" s="101">
        <f>IF(AJ143="",1,AJ143)</f>
        <v>1</v>
      </c>
      <c r="AL143" s="101"/>
      <c r="AM143" s="101"/>
      <c r="AN143" s="101"/>
      <c r="AO143" s="101">
        <f>IF(ISERROR(VLOOKUP(AK143,$AJ$13:AJ142,1,FALSE)),0,VLOOKUP(AK143,$AJ$13:AJ142,1,FALSE))</f>
        <v>0</v>
      </c>
      <c r="AP143" s="55"/>
      <c r="AQ143" s="102" t="str">
        <f>IF(リレー申込票!E30="","",IF(AND(AE143=AF143,AK143&gt;AO143),1,""))</f>
        <v/>
      </c>
    </row>
    <row r="144" spans="30:43">
      <c r="AD144" s="3" t="str">
        <f>リレー申込票!B31&amp;リレー申込票!F30</f>
        <v/>
      </c>
      <c r="AE144" s="3">
        <f>IF(AD144="",1,AD144)</f>
        <v>1</v>
      </c>
      <c r="AF144" s="3">
        <f>IF(ISERROR(VLOOKUP(AE144,$AD$13:AD143,1,FALSE)),0,VLOOKUP(AE144,$AD$13:AD143,1,FALSE))</f>
        <v>0</v>
      </c>
      <c r="AJ144" s="3" t="str">
        <f>リレー申込票!B31&amp;リレー申込票!F30&amp;リレー申込票!G30</f>
        <v/>
      </c>
      <c r="AK144" s="101">
        <f t="shared" ref="AK144:AK155" si="15">IF(AJ144="",1,AJ144)</f>
        <v>1</v>
      </c>
      <c r="AL144" s="101"/>
      <c r="AM144" s="101"/>
      <c r="AN144" s="101"/>
      <c r="AO144" s="101">
        <f>IF(ISERROR(VLOOKUP(AK144,$AJ$13:AJ143,1,FALSE)),0,VLOOKUP(AK144,$AJ$13:AJ143,1,FALSE))</f>
        <v>0</v>
      </c>
      <c r="AP144" s="55"/>
      <c r="AQ144" s="102" t="str">
        <f>IF(リレー申込票!G30="","",IF(AND(AE144=AF144,AK144&gt;AO144),1,""))</f>
        <v/>
      </c>
    </row>
    <row r="145" spans="30:43">
      <c r="AD145" s="3" t="str">
        <f>リレー申込票!B31&amp;リレー申込票!H30</f>
        <v/>
      </c>
      <c r="AE145" s="3">
        <f>IF(AD145="",1,AD145)</f>
        <v>1</v>
      </c>
      <c r="AF145" s="3">
        <f>IF(ISERROR(VLOOKUP(AE145,$AD$13:AD144,1,FALSE)),0,VLOOKUP(AE145,$AD$13:AD144,1,FALSE))</f>
        <v>0</v>
      </c>
      <c r="AJ145" s="3" t="str">
        <f>リレー申込票!B31&amp;リレー申込票!H30&amp;リレー申込票!I30</f>
        <v/>
      </c>
      <c r="AK145" s="101">
        <f t="shared" si="15"/>
        <v>1</v>
      </c>
      <c r="AL145" s="101"/>
      <c r="AM145" s="101"/>
      <c r="AN145" s="101"/>
      <c r="AO145" s="101">
        <f>IF(ISERROR(VLOOKUP(AK145,$AJ$13:AJ144,1,FALSE)),0,VLOOKUP(AK145,$AJ$13:AJ144,1,FALSE))</f>
        <v>0</v>
      </c>
      <c r="AP145" s="55"/>
      <c r="AQ145" s="102" t="str">
        <f>IF(リレー申込票!I30="","",IF(AND(AE145=AF145,AK145&gt;AO145),1,""))</f>
        <v/>
      </c>
    </row>
    <row r="146" spans="30:43">
      <c r="AD146" s="3" t="str">
        <f>リレー申込票!B31&amp;リレー申込票!D32</f>
        <v/>
      </c>
      <c r="AE146" s="3">
        <f t="shared" ref="AE146:AE155" si="16">IF(AD146="",1,AD146)</f>
        <v>1</v>
      </c>
      <c r="AF146" s="3">
        <f>IF(ISERROR(VLOOKUP(AE146,$AD$13:AD145,1,FALSE)),0,VLOOKUP(AE146,$AD$13:AD145,1,FALSE))</f>
        <v>0</v>
      </c>
      <c r="AJ146" s="3" t="str">
        <f>リレー申込票!B31&amp;リレー申込票!D32&amp;リレー申込票!E32</f>
        <v/>
      </c>
      <c r="AK146" s="101">
        <f t="shared" si="15"/>
        <v>1</v>
      </c>
      <c r="AL146" s="101"/>
      <c r="AM146" s="101"/>
      <c r="AN146" s="101"/>
      <c r="AO146" s="101">
        <f>IF(ISERROR(VLOOKUP(AK146,$AJ$13:AJ145,1,FALSE)),0,VLOOKUP(AK146,$AJ$13:AJ145,1,FALSE))</f>
        <v>0</v>
      </c>
      <c r="AP146" s="55"/>
      <c r="AQ146" s="102" t="str">
        <f>IF(リレー申込票!E32="","",IF(AND(AE146=AF146,AK146&gt;AO146),1,""))</f>
        <v/>
      </c>
    </row>
    <row r="147" spans="30:43">
      <c r="AD147" s="3" t="str">
        <f>リレー申込票!B31&amp;リレー申込票!F32</f>
        <v/>
      </c>
      <c r="AE147" s="3">
        <f t="shared" si="16"/>
        <v>1</v>
      </c>
      <c r="AF147" s="3">
        <f>IF(ISERROR(VLOOKUP(AE147,$AD$13:AD146,1,FALSE)),0,VLOOKUP(AE147,$AD$13:AD146,1,FALSE))</f>
        <v>0</v>
      </c>
      <c r="AJ147" s="3" t="str">
        <f>リレー申込票!B31&amp;リレー申込票!F32&amp;リレー申込票!G32</f>
        <v/>
      </c>
      <c r="AK147" s="101">
        <f t="shared" si="15"/>
        <v>1</v>
      </c>
      <c r="AL147" s="101"/>
      <c r="AM147" s="101"/>
      <c r="AN147" s="101"/>
      <c r="AO147" s="101">
        <f>IF(ISERROR(VLOOKUP(AK147,$AJ$13:AJ146,1,FALSE)),0,VLOOKUP(AK147,$AJ$13:AJ146,1,FALSE))</f>
        <v>0</v>
      </c>
      <c r="AP147" s="55"/>
      <c r="AQ147" s="102" t="str">
        <f>IF(リレー申込票!G32="","",IF(AND(AE147=AF147,AK147&gt;AO147),1,""))</f>
        <v/>
      </c>
    </row>
    <row r="148" spans="30:43">
      <c r="AD148" s="3" t="str">
        <f>リレー申込票!B31&amp;リレー申込票!H32</f>
        <v/>
      </c>
      <c r="AE148" s="3">
        <f t="shared" si="16"/>
        <v>1</v>
      </c>
      <c r="AF148" s="3">
        <f>IF(ISERROR(VLOOKUP(AE148,$AD$13:AD147,1,FALSE)),0,VLOOKUP(AE148,$AD$13:AD147,1,FALSE))</f>
        <v>0</v>
      </c>
      <c r="AJ148" s="3" t="str">
        <f>リレー申込票!B31&amp;リレー申込票!H32&amp;リレー申込票!I32</f>
        <v/>
      </c>
      <c r="AK148" s="101">
        <f t="shared" si="15"/>
        <v>1</v>
      </c>
      <c r="AL148" s="101"/>
      <c r="AM148" s="101"/>
      <c r="AN148" s="101"/>
      <c r="AO148" s="101">
        <f>IF(ISERROR(VLOOKUP(AK148,$AJ$13:AJ147,1,FALSE)),0,VLOOKUP(AK148,$AJ$13:AJ147,1,FALSE))</f>
        <v>0</v>
      </c>
      <c r="AP148" s="55"/>
      <c r="AQ148" s="102" t="str">
        <f>IF(リレー申込票!I32="","",IF(AND(AE148=AF148,AK148&gt;AO148),1,""))</f>
        <v/>
      </c>
    </row>
    <row r="149" spans="30:43">
      <c r="AP149" s="55"/>
      <c r="AQ149" s="55"/>
    </row>
    <row r="150" spans="30:43">
      <c r="AD150" s="3" t="str">
        <f>リレー申込票!B36&amp;リレー申込票!D35</f>
        <v/>
      </c>
      <c r="AE150" s="3">
        <f t="shared" si="16"/>
        <v>1</v>
      </c>
      <c r="AF150" s="3">
        <f>IF(ISERROR(VLOOKUP(AE150,$AD$13:AD149,1,FALSE)),0,VLOOKUP(AE150,$AD$13:AD149,1,FALSE))</f>
        <v>0</v>
      </c>
      <c r="AJ150" s="3" t="str">
        <f>リレー申込票!B36&amp;リレー申込票!D35&amp;リレー申込票!E35</f>
        <v/>
      </c>
      <c r="AK150" s="101">
        <f t="shared" si="15"/>
        <v>1</v>
      </c>
      <c r="AL150" s="101"/>
      <c r="AM150" s="101"/>
      <c r="AN150" s="101"/>
      <c r="AO150" s="101">
        <f>IF(ISERROR(VLOOKUP(AK150,$AJ$13:AJ149,1,FALSE)),0,VLOOKUP(AK150,$AJ$13:AJ149,1,FALSE))</f>
        <v>0</v>
      </c>
      <c r="AP150" s="55"/>
      <c r="AQ150" s="102" t="str">
        <f>IF(リレー申込票!E35="","",IF(AND(AE150=AF150,AK150&gt;AO150),1,""))</f>
        <v/>
      </c>
    </row>
    <row r="151" spans="30:43">
      <c r="AD151" s="3" t="str">
        <f>リレー申込票!B36&amp;リレー申込票!F35</f>
        <v/>
      </c>
      <c r="AE151" s="3">
        <f t="shared" si="16"/>
        <v>1</v>
      </c>
      <c r="AF151" s="3">
        <f>IF(ISERROR(VLOOKUP(AE151,$AD$13:AD150,1,FALSE)),0,VLOOKUP(AE151,$AD$13:AD150,1,FALSE))</f>
        <v>0</v>
      </c>
      <c r="AJ151" s="3" t="str">
        <f>リレー申込票!B36&amp;リレー申込票!F35&amp;リレー申込票!G35</f>
        <v/>
      </c>
      <c r="AK151" s="101">
        <f t="shared" si="15"/>
        <v>1</v>
      </c>
      <c r="AL151" s="101"/>
      <c r="AM151" s="101"/>
      <c r="AN151" s="101"/>
      <c r="AO151" s="101">
        <f>IF(ISERROR(VLOOKUP(AK151,$AJ$13:AJ150,1,FALSE)),0,VLOOKUP(AK151,$AJ$13:AJ150,1,FALSE))</f>
        <v>0</v>
      </c>
      <c r="AP151" s="55"/>
      <c r="AQ151" s="102" t="str">
        <f>IF(リレー申込票!G35="","",IF(AND(AE151=AF151,AK151&gt;AO151),1,""))</f>
        <v/>
      </c>
    </row>
    <row r="152" spans="30:43">
      <c r="AD152" s="3" t="str">
        <f>リレー申込票!B36&amp;リレー申込票!H35</f>
        <v/>
      </c>
      <c r="AE152" s="3">
        <f t="shared" si="16"/>
        <v>1</v>
      </c>
      <c r="AF152" s="3">
        <f>IF(ISERROR(VLOOKUP(AE152,$AD$13:AD151,1,FALSE)),0,VLOOKUP(AE152,$AD$13:AD151,1,FALSE))</f>
        <v>0</v>
      </c>
      <c r="AJ152" s="3" t="str">
        <f>リレー申込票!B36&amp;リレー申込票!H35&amp;リレー申込票!I35</f>
        <v/>
      </c>
      <c r="AK152" s="101">
        <f t="shared" si="15"/>
        <v>1</v>
      </c>
      <c r="AL152" s="101"/>
      <c r="AM152" s="101"/>
      <c r="AN152" s="101"/>
      <c r="AO152" s="101">
        <f>IF(ISERROR(VLOOKUP(AK152,$AJ$13:AJ151,1,FALSE)),0,VLOOKUP(AK152,$AJ$13:AJ151,1,FALSE))</f>
        <v>0</v>
      </c>
      <c r="AP152" s="55"/>
      <c r="AQ152" s="102" t="str">
        <f>IF(リレー申込票!I35="","",IF(AND(AE152=AF152,AK152&gt;AO152),1,""))</f>
        <v/>
      </c>
    </row>
    <row r="153" spans="30:43">
      <c r="AD153" s="3" t="str">
        <f>リレー申込票!B36&amp;リレー申込票!D37</f>
        <v/>
      </c>
      <c r="AE153" s="3">
        <f t="shared" si="16"/>
        <v>1</v>
      </c>
      <c r="AF153" s="3">
        <f>IF(ISERROR(VLOOKUP(AE153,$AD$13:AD152,1,FALSE)),0,VLOOKUP(AE153,$AD$13:AD152,1,FALSE))</f>
        <v>0</v>
      </c>
      <c r="AJ153" s="3" t="str">
        <f>リレー申込票!B36&amp;リレー申込票!D37&amp;リレー申込票!E37</f>
        <v/>
      </c>
      <c r="AK153" s="101">
        <f t="shared" si="15"/>
        <v>1</v>
      </c>
      <c r="AL153" s="101"/>
      <c r="AM153" s="101"/>
      <c r="AN153" s="101"/>
      <c r="AO153" s="101">
        <f>IF(ISERROR(VLOOKUP(AK153,$AJ$13:AJ152,1,FALSE)),0,VLOOKUP(AK153,$AJ$13:AJ152,1,FALSE))</f>
        <v>0</v>
      </c>
      <c r="AP153" s="55"/>
      <c r="AQ153" s="102" t="str">
        <f>IF(リレー申込票!E37="","",IF(AND(AE153=AF153,AK153&gt;AO153),1,""))</f>
        <v/>
      </c>
    </row>
    <row r="154" spans="30:43">
      <c r="AD154" s="3" t="str">
        <f>リレー申込票!B36&amp;リレー申込票!F37</f>
        <v/>
      </c>
      <c r="AE154" s="3">
        <f t="shared" si="16"/>
        <v>1</v>
      </c>
      <c r="AF154" s="3">
        <f>IF(ISERROR(VLOOKUP(AE154,$AD$13:AD153,1,FALSE)),0,VLOOKUP(AE154,$AD$13:AD153,1,FALSE))</f>
        <v>0</v>
      </c>
      <c r="AJ154" s="3" t="str">
        <f>リレー申込票!B36&amp;リレー申込票!F37&amp;リレー申込票!G37</f>
        <v/>
      </c>
      <c r="AK154" s="101">
        <f t="shared" si="15"/>
        <v>1</v>
      </c>
      <c r="AL154" s="101"/>
      <c r="AM154" s="101"/>
      <c r="AN154" s="101"/>
      <c r="AO154" s="101">
        <f>IF(ISERROR(VLOOKUP(AK154,$AJ$13:AJ153,1,FALSE)),0,VLOOKUP(AK154,$AJ$13:AJ153,1,FALSE))</f>
        <v>0</v>
      </c>
      <c r="AP154" s="55"/>
      <c r="AQ154" s="102" t="str">
        <f>IF(リレー申込票!G37="","",IF(AND(AE154=AF154,AK154&gt;AO154),1,""))</f>
        <v/>
      </c>
    </row>
    <row r="155" spans="30:43">
      <c r="AD155" s="3" t="str">
        <f>リレー申込票!B36&amp;リレー申込票!H37</f>
        <v/>
      </c>
      <c r="AE155" s="3">
        <f t="shared" si="16"/>
        <v>1</v>
      </c>
      <c r="AF155" s="3">
        <f>IF(ISERROR(VLOOKUP(AE155,$AD$13:AD154,1,FALSE)),0,VLOOKUP(AE155,$AD$13:AD154,1,FALSE))</f>
        <v>0</v>
      </c>
      <c r="AJ155" s="3" t="str">
        <f>リレー申込票!B36&amp;リレー申込票!H37&amp;リレー申込票!I37</f>
        <v/>
      </c>
      <c r="AK155" s="101">
        <f t="shared" si="15"/>
        <v>1</v>
      </c>
      <c r="AL155" s="101"/>
      <c r="AM155" s="101"/>
      <c r="AN155" s="101"/>
      <c r="AO155" s="101">
        <f>IF(ISERROR(VLOOKUP(AK155,$AJ$13:AJ154,1,FALSE)),0,VLOOKUP(AK155,$AJ$13:AJ154,1,FALSE))</f>
        <v>0</v>
      </c>
      <c r="AP155" s="55"/>
      <c r="AQ155" s="102" t="str">
        <f>IF(リレー申込票!I37="","",IF(AND(AE155=AF155,AK155&gt;AO155),1,""))</f>
        <v/>
      </c>
    </row>
  </sheetData>
  <sheetProtection algorithmName="SHA-512" hashValue="Tk6fxClbcBoI1lltSQ2/dcof5ib7xJNYamo9s0qCW6qejUREkxIPA/Gtt6UM3MGA0x3x8sAmGOc9jlMcH+1FYQ==" saltValue="5Cx2NIoRUV++Q9t7KbkTbA==" spinCount="100000" sheet="1" selectLockedCells="1"/>
  <mergeCells count="281">
    <mergeCell ref="J103:J104"/>
    <mergeCell ref="J105:J106"/>
    <mergeCell ref="J107:J108"/>
    <mergeCell ref="J109:J110"/>
    <mergeCell ref="J111:J112"/>
    <mergeCell ref="J113:J114"/>
    <mergeCell ref="J11:J12"/>
    <mergeCell ref="J85:J86"/>
    <mergeCell ref="J87:J88"/>
    <mergeCell ref="J89:J90"/>
    <mergeCell ref="J91:J92"/>
    <mergeCell ref="J93:J94"/>
    <mergeCell ref="J95:J96"/>
    <mergeCell ref="J97:J98"/>
    <mergeCell ref="J99:J100"/>
    <mergeCell ref="J101:J102"/>
    <mergeCell ref="J71:J72"/>
    <mergeCell ref="J55:J56"/>
    <mergeCell ref="J53:J54"/>
    <mergeCell ref="J73:J74"/>
    <mergeCell ref="J75:J76"/>
    <mergeCell ref="J77:J78"/>
    <mergeCell ref="J79:J80"/>
    <mergeCell ref="J81:J82"/>
    <mergeCell ref="J83:J84"/>
    <mergeCell ref="J49:J50"/>
    <mergeCell ref="J51:J52"/>
    <mergeCell ref="J57:J58"/>
    <mergeCell ref="J59:J60"/>
    <mergeCell ref="J61:J62"/>
    <mergeCell ref="J63:J64"/>
    <mergeCell ref="J65:J66"/>
    <mergeCell ref="J67:J68"/>
    <mergeCell ref="J69:J70"/>
    <mergeCell ref="J31:J32"/>
    <mergeCell ref="J33:J34"/>
    <mergeCell ref="J35:J36"/>
    <mergeCell ref="J37:J38"/>
    <mergeCell ref="J39:J40"/>
    <mergeCell ref="J41:J42"/>
    <mergeCell ref="J43:J44"/>
    <mergeCell ref="J45:J46"/>
    <mergeCell ref="J47:J48"/>
    <mergeCell ref="J13:J14"/>
    <mergeCell ref="J15:J16"/>
    <mergeCell ref="J17:J18"/>
    <mergeCell ref="J19:J20"/>
    <mergeCell ref="J21:J22"/>
    <mergeCell ref="J23:J24"/>
    <mergeCell ref="J25:J26"/>
    <mergeCell ref="J27:J28"/>
    <mergeCell ref="J29:J30"/>
    <mergeCell ref="F89:F90"/>
    <mergeCell ref="F91:F92"/>
    <mergeCell ref="F81:F82"/>
    <mergeCell ref="F83:F84"/>
    <mergeCell ref="F93:F94"/>
    <mergeCell ref="F95:F96"/>
    <mergeCell ref="F113:F114"/>
    <mergeCell ref="F101:F102"/>
    <mergeCell ref="F103:F104"/>
    <mergeCell ref="F105:F106"/>
    <mergeCell ref="F107:F108"/>
    <mergeCell ref="F109:F110"/>
    <mergeCell ref="F111:F112"/>
    <mergeCell ref="F97:F98"/>
    <mergeCell ref="F99:F100"/>
    <mergeCell ref="F85:F86"/>
    <mergeCell ref="F87:F88"/>
    <mergeCell ref="F49:F50"/>
    <mergeCell ref="F67:F68"/>
    <mergeCell ref="F77:F78"/>
    <mergeCell ref="F79:F80"/>
    <mergeCell ref="F73:F74"/>
    <mergeCell ref="F75:F76"/>
    <mergeCell ref="F63:F64"/>
    <mergeCell ref="F65:F66"/>
    <mergeCell ref="F69:F70"/>
    <mergeCell ref="F71:F72"/>
    <mergeCell ref="B13:B14"/>
    <mergeCell ref="C15:C16"/>
    <mergeCell ref="C11:C12"/>
    <mergeCell ref="D11:D12"/>
    <mergeCell ref="B11:B12"/>
    <mergeCell ref="C13:C14"/>
    <mergeCell ref="F61:F62"/>
    <mergeCell ref="F47:F48"/>
    <mergeCell ref="F41:F42"/>
    <mergeCell ref="F43:F44"/>
    <mergeCell ref="F45:F46"/>
    <mergeCell ref="F51:F52"/>
    <mergeCell ref="F53:F54"/>
    <mergeCell ref="F55:F56"/>
    <mergeCell ref="F59:F60"/>
    <mergeCell ref="F57:F58"/>
    <mergeCell ref="B23:B24"/>
    <mergeCell ref="C23:C24"/>
    <mergeCell ref="D23:D24"/>
    <mergeCell ref="B25:B26"/>
    <mergeCell ref="C25:C26"/>
    <mergeCell ref="D25:D26"/>
    <mergeCell ref="C21:C22"/>
    <mergeCell ref="D21:D22"/>
    <mergeCell ref="B1:F1"/>
    <mergeCell ref="D3:E3"/>
    <mergeCell ref="F3:G3"/>
    <mergeCell ref="H3:I3"/>
    <mergeCell ref="B3:C3"/>
    <mergeCell ref="G1:I1"/>
    <mergeCell ref="F27:F28"/>
    <mergeCell ref="B5:B6"/>
    <mergeCell ref="D5:E5"/>
    <mergeCell ref="F17:F18"/>
    <mergeCell ref="F19:F20"/>
    <mergeCell ref="F21:F22"/>
    <mergeCell ref="F23:F24"/>
    <mergeCell ref="F15:F16"/>
    <mergeCell ref="F11:F12"/>
    <mergeCell ref="B15:B16"/>
    <mergeCell ref="G5:I5"/>
    <mergeCell ref="D6:I6"/>
    <mergeCell ref="F13:F14"/>
    <mergeCell ref="F25:F26"/>
    <mergeCell ref="G11:I11"/>
    <mergeCell ref="G12:I12"/>
    <mergeCell ref="D13:D14"/>
    <mergeCell ref="B7:D7"/>
    <mergeCell ref="B17:B18"/>
    <mergeCell ref="C17:C18"/>
    <mergeCell ref="B19:B20"/>
    <mergeCell ref="C19:C20"/>
    <mergeCell ref="D19:D20"/>
    <mergeCell ref="D17:D18"/>
    <mergeCell ref="B21:B22"/>
    <mergeCell ref="B31:B32"/>
    <mergeCell ref="C31:C32"/>
    <mergeCell ref="D31:D32"/>
    <mergeCell ref="B33:B34"/>
    <mergeCell ref="D33:D34"/>
    <mergeCell ref="C33:C34"/>
    <mergeCell ref="B27:B28"/>
    <mergeCell ref="C27:C28"/>
    <mergeCell ref="D27:D28"/>
    <mergeCell ref="B29:B30"/>
    <mergeCell ref="C29:C30"/>
    <mergeCell ref="D29:D30"/>
    <mergeCell ref="B39:B40"/>
    <mergeCell ref="C39:C40"/>
    <mergeCell ref="D39:D40"/>
    <mergeCell ref="B37:B38"/>
    <mergeCell ref="C37:C38"/>
    <mergeCell ref="D37:D38"/>
    <mergeCell ref="B35:B36"/>
    <mergeCell ref="C35:C36"/>
    <mergeCell ref="D35:D36"/>
    <mergeCell ref="B57:B58"/>
    <mergeCell ref="B41:B42"/>
    <mergeCell ref="C41:C42"/>
    <mergeCell ref="D41:D42"/>
    <mergeCell ref="B47:B48"/>
    <mergeCell ref="D43:D44"/>
    <mergeCell ref="D45:D46"/>
    <mergeCell ref="B43:B44"/>
    <mergeCell ref="C43:C44"/>
    <mergeCell ref="B45:B46"/>
    <mergeCell ref="B49:B50"/>
    <mergeCell ref="C51:C52"/>
    <mergeCell ref="D51:D52"/>
    <mergeCell ref="B55:B56"/>
    <mergeCell ref="C55:C56"/>
    <mergeCell ref="D55:D56"/>
    <mergeCell ref="B51:B52"/>
    <mergeCell ref="B53:B54"/>
    <mergeCell ref="C53:C54"/>
    <mergeCell ref="D53:D54"/>
    <mergeCell ref="B69:B70"/>
    <mergeCell ref="C69:C70"/>
    <mergeCell ref="D69:D70"/>
    <mergeCell ref="B71:B72"/>
    <mergeCell ref="C71:C72"/>
    <mergeCell ref="D71:D72"/>
    <mergeCell ref="B65:B66"/>
    <mergeCell ref="C49:C50"/>
    <mergeCell ref="D49:D50"/>
    <mergeCell ref="B67:B68"/>
    <mergeCell ref="C67:C68"/>
    <mergeCell ref="D67:D68"/>
    <mergeCell ref="C63:C64"/>
    <mergeCell ref="D63:D64"/>
    <mergeCell ref="C65:C66"/>
    <mergeCell ref="D65:D66"/>
    <mergeCell ref="B63:B64"/>
    <mergeCell ref="B61:B62"/>
    <mergeCell ref="C61:C62"/>
    <mergeCell ref="D61:D62"/>
    <mergeCell ref="B59:B60"/>
    <mergeCell ref="C59:C60"/>
    <mergeCell ref="D59:D60"/>
    <mergeCell ref="C57:C58"/>
    <mergeCell ref="B77:B78"/>
    <mergeCell ref="C77:C78"/>
    <mergeCell ref="D77:D78"/>
    <mergeCell ref="B79:B80"/>
    <mergeCell ref="C79:C80"/>
    <mergeCell ref="D79:D80"/>
    <mergeCell ref="B73:B74"/>
    <mergeCell ref="C73:C74"/>
    <mergeCell ref="D73:D74"/>
    <mergeCell ref="B75:B76"/>
    <mergeCell ref="C75:C76"/>
    <mergeCell ref="D75:D76"/>
    <mergeCell ref="B85:B86"/>
    <mergeCell ref="C85:C86"/>
    <mergeCell ref="D85:D86"/>
    <mergeCell ref="B87:B88"/>
    <mergeCell ref="C87:C88"/>
    <mergeCell ref="D87:D88"/>
    <mergeCell ref="B81:B82"/>
    <mergeCell ref="C81:C82"/>
    <mergeCell ref="D81:D82"/>
    <mergeCell ref="B83:B84"/>
    <mergeCell ref="C83:C84"/>
    <mergeCell ref="D83:D84"/>
    <mergeCell ref="B97:B98"/>
    <mergeCell ref="C97:C98"/>
    <mergeCell ref="D97:D98"/>
    <mergeCell ref="B99:B100"/>
    <mergeCell ref="C99:C100"/>
    <mergeCell ref="D99:D100"/>
    <mergeCell ref="B95:B96"/>
    <mergeCell ref="B89:B90"/>
    <mergeCell ref="C89:C90"/>
    <mergeCell ref="D89:D90"/>
    <mergeCell ref="C95:C96"/>
    <mergeCell ref="D95:D96"/>
    <mergeCell ref="B91:B92"/>
    <mergeCell ref="C91:C92"/>
    <mergeCell ref="D91:D92"/>
    <mergeCell ref="B93:B94"/>
    <mergeCell ref="B113:B114"/>
    <mergeCell ref="C113:C114"/>
    <mergeCell ref="D113:D114"/>
    <mergeCell ref="B109:B110"/>
    <mergeCell ref="C109:C110"/>
    <mergeCell ref="D109:D110"/>
    <mergeCell ref="B111:B112"/>
    <mergeCell ref="C111:C112"/>
    <mergeCell ref="B101:B102"/>
    <mergeCell ref="C101:C102"/>
    <mergeCell ref="D101:D102"/>
    <mergeCell ref="B107:B108"/>
    <mergeCell ref="C107:C108"/>
    <mergeCell ref="D107:D108"/>
    <mergeCell ref="B103:B104"/>
    <mergeCell ref="C103:C104"/>
    <mergeCell ref="D103:D104"/>
    <mergeCell ref="B105:B106"/>
    <mergeCell ref="L3:P7"/>
    <mergeCell ref="O28:P28"/>
    <mergeCell ref="D111:D112"/>
    <mergeCell ref="C105:C106"/>
    <mergeCell ref="D105:D106"/>
    <mergeCell ref="C93:C94"/>
    <mergeCell ref="D93:D94"/>
    <mergeCell ref="D57:D58"/>
    <mergeCell ref="C45:C46"/>
    <mergeCell ref="H4:I4"/>
    <mergeCell ref="F4:G4"/>
    <mergeCell ref="C47:C48"/>
    <mergeCell ref="D47:D48"/>
    <mergeCell ref="E7:I7"/>
    <mergeCell ref="F39:F40"/>
    <mergeCell ref="F29:F30"/>
    <mergeCell ref="F31:F32"/>
    <mergeCell ref="F33:F34"/>
    <mergeCell ref="F35:F36"/>
    <mergeCell ref="F37:F38"/>
    <mergeCell ref="B4:C4"/>
    <mergeCell ref="D4:E4"/>
    <mergeCell ref="D15:D16"/>
    <mergeCell ref="B8:C8"/>
  </mergeCells>
  <phoneticPr fontId="1"/>
  <conditionalFormatting sqref="B15:B114">
    <cfRule type="expression" dxfId="148" priority="17" stopIfTrue="1">
      <formula>AN15=1</formula>
    </cfRule>
  </conditionalFormatting>
  <conditionalFormatting sqref="B4:C4">
    <cfRule type="expression" dxfId="147" priority="31" stopIfTrue="1">
      <formula>AND($F$4&gt;1,$B$4="")</formula>
    </cfRule>
  </conditionalFormatting>
  <conditionalFormatting sqref="C15:C114">
    <cfRule type="containsText" dxfId="146" priority="115" stopIfTrue="1" operator="containsText" text="男">
      <formula>NOT(ISERROR(SEARCH("男",C15)))</formula>
    </cfRule>
    <cfRule type="containsText" dxfId="145" priority="114" stopIfTrue="1" operator="containsText" text="女">
      <formula>NOT(ISERROR(SEARCH("女",C15)))</formula>
    </cfRule>
  </conditionalFormatting>
  <conditionalFormatting sqref="D15:D114">
    <cfRule type="expression" dxfId="144" priority="23" stopIfTrue="1">
      <formula>NOT(ISERROR(SEARCH("男",C15)))</formula>
    </cfRule>
    <cfRule type="expression" dxfId="143" priority="22" stopIfTrue="1">
      <formula>NOT(ISERROR(SEARCH("女",C15)))</formula>
    </cfRule>
    <cfRule type="expression" dxfId="142" priority="21" stopIfTrue="1">
      <formula>$B$4="一般"</formula>
    </cfRule>
    <cfRule type="expression" dxfId="141" priority="20" stopIfTrue="1">
      <formula>$B$4="大学"</formula>
    </cfRule>
  </conditionalFormatting>
  <conditionalFormatting sqref="E15 E17 E19 E21 E23 E25 E27 E29 E31 E33 E35 E37 E39 E41 E43 E45 E47 E49 E51 E53 E55 E57 E59 E61 E63 E65 E67 E69 E71 E73 E75 E77 E79 E81 E83 E85 E87 E89 E91 E93 E95 E97 E99 E101 E103 E105 E107 E109 E111 E113">
    <cfRule type="expression" dxfId="140" priority="137" stopIfTrue="1">
      <formula>NOT(ISERROR(SEARCH("女",C15)))</formula>
    </cfRule>
    <cfRule type="expression" dxfId="139" priority="138" stopIfTrue="1">
      <formula>NOT(ISERROR(SEARCH("男",C15)))</formula>
    </cfRule>
  </conditionalFormatting>
  <conditionalFormatting sqref="E16 E18 E20 E22 E24 E26 E28 E30 E32 E34 E36 E38 E40 E42 E44 E46 E48 E50 E52 E54 E56 E58 E60 E62 E64 E66 E68 E70 E72 E74 E76 E78 E80 E82 E84 E86 E88 E90 E92 E94 E96 E98 E100 E102 E104 E106 E108 E110 E112 E114">
    <cfRule type="expression" dxfId="138" priority="326" stopIfTrue="1">
      <formula>NOT(ISERROR(SEARCH("男",C15)))</formula>
    </cfRule>
    <cfRule type="expression" dxfId="137" priority="325" stopIfTrue="1">
      <formula>$AY16=1</formula>
    </cfRule>
    <cfRule type="expression" dxfId="136" priority="327" stopIfTrue="1">
      <formula>NOT(ISERROR(SEARCH("女",C15)))</formula>
    </cfRule>
  </conditionalFormatting>
  <conditionalFormatting sqref="F15:F114">
    <cfRule type="expression" dxfId="135" priority="135" stopIfTrue="1">
      <formula>NOT(ISERROR(SEARCH("女",C15)))</formula>
    </cfRule>
    <cfRule type="expression" dxfId="134" priority="136" stopIfTrue="1">
      <formula>NOT(ISERROR(SEARCH("男",C15)))</formula>
    </cfRule>
  </conditionalFormatting>
  <conditionalFormatting sqref="G15">
    <cfRule type="expression" dxfId="133" priority="142" stopIfTrue="1">
      <formula>NOT(ISERROR(SEARCH("男",C15)))</formula>
    </cfRule>
    <cfRule type="expression" dxfId="132" priority="141" stopIfTrue="1">
      <formula>NOT(ISERROR(SEARCH("女",C15)))</formula>
    </cfRule>
  </conditionalFormatting>
  <conditionalFormatting sqref="G16">
    <cfRule type="expression" dxfId="131" priority="145" stopIfTrue="1">
      <formula>NOT(ISERROR(SEARCH("女",C15)))</formula>
    </cfRule>
    <cfRule type="expression" dxfId="130" priority="146" stopIfTrue="1">
      <formula>NOT(ISERROR(SEARCH("男",C15)))</formula>
    </cfRule>
  </conditionalFormatting>
  <conditionalFormatting sqref="G17 G19 G21 G23 G25 G27 G29 G31 G33 G35 G37 G39 G41 G43 G45 G47 G49 G51 G53 G55 G57 G59 G61 G63 G65 G67 G69 G71 G73 G75 G77 G79 G81 G83 G85 G87 G89 G91 G93 G95 G97 G99 G101 G103 G105 G107 G109 G111 G113">
    <cfRule type="expression" dxfId="129" priority="46" stopIfTrue="1">
      <formula>NOT(ISERROR(SEARCH("女",C17)))</formula>
    </cfRule>
    <cfRule type="expression" dxfId="128" priority="47" stopIfTrue="1">
      <formula>NOT(ISERROR(SEARCH("男",C17)))</formula>
    </cfRule>
  </conditionalFormatting>
  <conditionalFormatting sqref="G18 G20 G22 G24 G26 G28 G30 G32 G34 G36 G38 G40 G42 G44 G46 G48 G50 G52 G54 G56 G58 G60 G62 G64 G66 G68 G70 G72 G74 G76 G78 G80 G82 G84 G86 G88 G90 G92 G94 G96 G98 G100 G102 G104 G106 G108 G110 G112 G114">
    <cfRule type="expression" dxfId="127" priority="50" stopIfTrue="1">
      <formula>NOT(ISERROR(SEARCH("女",C17)))</formula>
    </cfRule>
    <cfRule type="expression" dxfId="126" priority="51" stopIfTrue="1">
      <formula>NOT(ISERROR(SEARCH("男",C17)))</formula>
    </cfRule>
  </conditionalFormatting>
  <conditionalFormatting sqref="G12:I12">
    <cfRule type="containsText" dxfId="125" priority="123" operator="containsText" text="未">
      <formula>NOT(ISERROR(SEARCH("未",G12)))</formula>
    </cfRule>
    <cfRule type="containsText" dxfId="124" priority="117" operator="containsText" text="未入力">
      <formula>NOT(ISERROR(SEARCH("未入力",G12)))</formula>
    </cfRule>
    <cfRule type="containsText" dxfId="123" priority="118" operator="containsText" text="未入力">
      <formula>NOT(ISERROR(SEARCH("未入力",G12)))</formula>
    </cfRule>
    <cfRule type="containsText" dxfId="122" priority="119" operator="containsText" text="未">
      <formula>NOT(ISERROR(SEARCH("未",G12)))</formula>
    </cfRule>
    <cfRule type="containsText" dxfId="121" priority="120" operator="containsText" text="未">
      <formula>NOT(ISERROR(SEARCH("未",G12)))</formula>
    </cfRule>
    <cfRule type="containsText" dxfId="120" priority="121" operator="containsText" text="未">
      <formula>NOT(ISERROR(SEARCH("未",G12)))</formula>
    </cfRule>
    <cfRule type="containsText" dxfId="119" priority="122" operator="containsText" text="未">
      <formula>NOT(ISERROR(SEARCH("未",G12)))</formula>
    </cfRule>
  </conditionalFormatting>
  <conditionalFormatting sqref="H15">
    <cfRule type="expression" dxfId="118" priority="144" stopIfTrue="1">
      <formula>NOT(ISERROR(SEARCH("男",C15)))</formula>
    </cfRule>
    <cfRule type="expression" dxfId="117" priority="143" stopIfTrue="1">
      <formula>NOT(ISERROR(SEARCH("女",C15)))</formula>
    </cfRule>
  </conditionalFormatting>
  <conditionalFormatting sqref="H16">
    <cfRule type="expression" dxfId="116" priority="148" stopIfTrue="1">
      <formula>NOT(ISERROR(SEARCH("男",C15)))</formula>
    </cfRule>
    <cfRule type="expression" dxfId="115" priority="147" stopIfTrue="1">
      <formula>NOT(ISERROR(SEARCH("女",C15)))</formula>
    </cfRule>
  </conditionalFormatting>
  <conditionalFormatting sqref="H17 H19 H21 H23 H25 H27 H29 H31 H33 H35 H37 H39 H41 H43 H45 H47 H49 H51 H53 H55 H57 H59 H61 H63 H65 H67 H69 H71 H73 H75 H77 H79 H81 H83 H85 H87 H89 H91 H93 H95 H97 H99 H101 H103 H105 H107 H109 H111 H113">
    <cfRule type="expression" dxfId="114" priority="48" stopIfTrue="1">
      <formula>NOT(ISERROR(SEARCH("女",C17)))</formula>
    </cfRule>
    <cfRule type="expression" dxfId="113" priority="49" stopIfTrue="1">
      <formula>NOT(ISERROR(SEARCH("男",C17)))</formula>
    </cfRule>
  </conditionalFormatting>
  <conditionalFormatting sqref="H18 H20 H22 H24 H26 H28 H30 H32 H34 H36 H38 H40 H42 H44 H46 H48 H50 H52 H54 H56 H58 H60 H62 H64 H66 H68 H70 H72 H74 H76 H78 H80 H82 H84 H86 H88 H90 H92 H94 H96 H98 H100 H102 H104 H106 H108 H110 H112 H114">
    <cfRule type="expression" dxfId="112" priority="53" stopIfTrue="1">
      <formula>NOT(ISERROR(SEARCH("男",C17)))</formula>
    </cfRule>
    <cfRule type="expression" dxfId="111" priority="52" stopIfTrue="1">
      <formula>NOT(ISERROR(SEARCH("女",C17)))</formula>
    </cfRule>
  </conditionalFormatting>
  <conditionalFormatting sqref="H4:J4">
    <cfRule type="expression" dxfId="110" priority="68" stopIfTrue="1">
      <formula>AND(D4&gt;0,D5&gt;0,H4="")</formula>
    </cfRule>
  </conditionalFormatting>
  <conditionalFormatting sqref="I15">
    <cfRule type="expression" dxfId="109" priority="4">
      <formula>NOT(ISERROR(SEARCH("男",C15)))</formula>
    </cfRule>
    <cfRule type="expression" dxfId="108" priority="3">
      <formula>NOT(ISERROR(SEARCH("女",C15)))</formula>
    </cfRule>
  </conditionalFormatting>
  <conditionalFormatting sqref="I16">
    <cfRule type="expression" dxfId="107" priority="2">
      <formula>NOT(ISERROR(SEARCH("男",C15)))</formula>
    </cfRule>
    <cfRule type="expression" dxfId="106" priority="1">
      <formula>NOT(ISERROR(SEARCH("女",C15)))</formula>
    </cfRule>
  </conditionalFormatting>
  <conditionalFormatting sqref="I18 I20 I22 I24 I26 I28 I30 I32 I34 I36 I38 I40 I42 I44 I46 I48 I50 I52 I54 I56 I58 I60 I62 I64 I66 I68 I70 I72 I74 I76 I78 I80 I82 I84 I86 I88 I90 I92 I94 I96 I98 I100 I102 I104 I106 I108 I110 I112 I114">
    <cfRule type="expression" dxfId="105" priority="10">
      <formula>NOT(ISERROR(SEARCH("男",C17)))</formula>
    </cfRule>
    <cfRule type="expression" dxfId="104" priority="9">
      <formula>NOT(ISERROR(SEARCH("女",C17)))</formula>
    </cfRule>
  </conditionalFormatting>
  <conditionalFormatting sqref="I17:J17 I19:J19 I21:J21 I23:J23 I25:J25 I27:J27 I29:J29 I31:J31 I33:J33 I35 I37:J37 I39:J39 I41:J41 I43:J43 I45:J45 I47:J47 I49:J49 I51:J51 I53:J53 I55 I57:J57 I59:J59 I61:J61 I63:J63 I65:J65 I67:J67 I69:J69 I71:J71 I73:J73 I75 I77:J77 I79:J79 I81:J81 I83:J83 I85:J85 I87:J87 I89:J89 I91:J91 I93:J93 I95 I97:J97 I99:J99 I101:J101 I103:J103 I105:J105 I107:J107 I109:J109 I111:J111 I113:J113">
    <cfRule type="expression" dxfId="103" priority="12">
      <formula>NOT(ISERROR(SEARCH("男",C17)))</formula>
    </cfRule>
    <cfRule type="expression" dxfId="102" priority="11">
      <formula>NOT(ISERROR(SEARCH("女",C17)))</formula>
    </cfRule>
  </conditionalFormatting>
  <conditionalFormatting sqref="J15:J17 J19 J21 J23 J25 J27 J29 J31 J33 J35:J37 J39 J41 J43 J45 J47 J49 J51 J53 J55:J57 J59 J61 J63 J65 J67 J69 J71 J73 J75:J77 J79 J81 J83 J85 J87 J89 J91 J93 J95:J97 J99 J101 J103 J105 J107 J109 J111 J113">
    <cfRule type="expression" dxfId="101" priority="16">
      <formula>NOT(ISERROR(SEARCH("男",C15)))</formula>
    </cfRule>
    <cfRule type="expression" dxfId="100" priority="15">
      <formula>NOT(ISERROR(SEARCH("女",C15)))</formula>
    </cfRule>
  </conditionalFormatting>
  <conditionalFormatting sqref="K15 K17 K19 K21 K23 K25 K27 K29 K31 K33 K35 K37 K39 K41 K43 K45 K47 K49 K51 K53 K55 K57 K59 K61 K63 K65 K67 K69 K71 K73 K75 K77 K79 K81 K83 K85 K87 K89 K91 K93 K95 K97 K99 K101 K103 K105 K107 K109 K111 K113">
    <cfRule type="cellIs" dxfId="99" priority="19" stopIfTrue="1" operator="notEqual">
      <formula>1</formula>
    </cfRule>
  </conditionalFormatting>
  <dataValidations count="14">
    <dataValidation imeMode="halfKatakana" allowBlank="1" showInputMessage="1" showErrorMessage="1" sqref="E114 E16 E18 E20 E22 E24 E26 E28 E30 E32 E34 E36 E38 E40 E42 E44 E46 E48 E50 E52 E54 E56 E58 E60 E62 E64 E66 E68 E70 E72 E74 E76 E78 E80 E82 E84 E86 E88 E90 E92 E94 E96 E98 E100 E102 E104 E106 E108 E110 E112 H4:J4" xr:uid="{00000000-0002-0000-0100-000000000000}"/>
    <dataValidation type="whole" imeMode="disabled" allowBlank="1" showInputMessage="1" showErrorMessage="1" sqref="G16 G18 G20 G22 G24 G26 G28 G30 G32 G34 G36 G38 G40 G42 G44 G46 G48 G50 G52 G54 G56 G58 G60 G62 G64 G66 G68 G70 G72 G74 G76 G78 G80 G82 G84 G86 G88 G90 G92 G94 G96 G98 G100 G102 G104 G106 G108 G110 G112 G114" xr:uid="{00000000-0002-0000-0100-000001000000}">
      <formula1>100</formula1>
      <formula2>999999</formula2>
    </dataValidation>
    <dataValidation imeMode="disabled" allowBlank="1" showInputMessage="1" showErrorMessage="1" sqref="D15:D114 H22:I22 H24:I24 H26:I26 H28:I28 H30:I30 H32:I32 H18:I18 H16:I16 H42:I42 H44:I44 H46:I46 H48:I48 H50:I50 H52:I52 H36:I36 H38:I38 H58:I58 H60:I60 H62:I62 H64:I64 H66:I66 H68:I68 H70:I70 H72:I72 H74:I74 H54:I54 H34:I34 H80:I80 H82:I82 H84:I84 H86:I86 H88:I88 H90:I90 H92:I92 H94:I94 H76:I76 H40:I40 H100:I100 H102:I102 H104:I104 H106:I106 H108:I108 H110:I110 H112:I112 H114:I114 H96:I96 H56:I56 H78:I78 H20:I20 H98:I98" xr:uid="{00000000-0002-0000-0100-000002000000}"/>
    <dataValidation imeMode="hiragana" allowBlank="1" showInputMessage="1" showErrorMessage="1" sqref="E17 E15 E19 E21 E23 E25 E27 E29 E31 E33 E35 E37 E39 E41 E43 E45 E47 E49 E51 E53 E55 E57 E59 E61 E63 E65 E67 E69 E71 E73 E75 E77 E79 E81 E83 E85 E87 E89 E91 E93 E95 E97 E99 E101 E103 E105 E107 E109 E111 E113" xr:uid="{00000000-0002-0000-0100-000003000000}"/>
    <dataValidation type="whole" allowBlank="1" showInputMessage="1" showErrorMessage="1" sqref="G14" xr:uid="{00000000-0002-0000-0100-000004000000}">
      <formula1>100</formula1>
      <formula2>999999</formula2>
    </dataValidation>
    <dataValidation type="whole" allowBlank="1" showInputMessage="1" showErrorMessage="1" sqref="D13:D14" xr:uid="{00000000-0002-0000-0100-000005000000}">
      <formula1>1</formula1>
      <formula2>9999</formula2>
    </dataValidation>
    <dataValidation type="whole" allowBlank="1" showInputMessage="1" showErrorMessage="1" sqref="F13" xr:uid="{00000000-0002-0000-0100-000006000000}">
      <formula1>1</formula1>
      <formula2>99</formula2>
    </dataValidation>
    <dataValidation type="list" allowBlank="1" showInputMessage="1" showErrorMessage="1" sqref="B4:C4" xr:uid="{00000000-0002-0000-0100-000007000000}">
      <formula1>$AA$12:$AA$15</formula1>
    </dataValidation>
    <dataValidation type="list" imeMode="disabled" allowBlank="1" showInputMessage="1" showErrorMessage="1" sqref="F15:F114" xr:uid="{00000000-0002-0000-0100-000008000000}">
      <formula1>$Y$12:$Y$19</formula1>
    </dataValidation>
    <dataValidation type="list" allowBlank="1" showInputMessage="1" showErrorMessage="1" sqref="C15:C114" xr:uid="{00000000-0002-0000-0100-000009000000}">
      <formula1>$AA$17:$AA$18</formula1>
    </dataValidation>
    <dataValidation type="list" allowBlank="1" showInputMessage="1" showErrorMessage="1" sqref="C13:C14" xr:uid="{00000000-0002-0000-0100-00000A000000}">
      <formula1>$M$12:$N$12</formula1>
    </dataValidation>
    <dataValidation type="list" imeMode="disabled" allowBlank="1" showInputMessage="1" showErrorMessage="1" sqref="G19:I19 G21:I21 G23:I23 G25:I25 G27:I27 G29:I29 G97:I97 G31:I31 G41:I41 G43:I43 G45:I45 G47:I47 G49:I49 G51:I51 G35:I35 G53:I53 G37:I37 G59:I59 G61:I61 G63:I63 G65:I65 G67:I67 G69:I69 G71:I71 G73:I73 G33:I33 G57:I57 G79:I79 G81:I81 G83:I83 G85:I85 G87:I87 G89:I89 G91:I91 G93:I93 G75:I75 G39:I39 G99:I99 G101:I101 G103:I103 G105:I105 G107:I107 G109:I109 G111:I111 G113:I113 G55:I55 G17:I17 G77:I77 G15:I15 G95:I95" xr:uid="{00000000-0002-0000-0100-00000C000000}">
      <formula1>IF($Q15="男子",$R$13:$R$19,IF($Q15="中学男子",$T$13:$T$18,IF($Q15="高校男子",$S$13:$S$19,IF($Q15="女子",$U$13:$U$19,IF($Q15="中学女子",$W$13:$W$18,IF($Q15="高校女子",$V$13:$V$19,""))))))</formula1>
    </dataValidation>
    <dataValidation type="list" allowBlank="1" showInputMessage="1" showErrorMessage="1" sqref="G13" xr:uid="{00000000-0002-0000-0100-00000B000000}">
      <formula1>$L$15:$L$44</formula1>
    </dataValidation>
    <dataValidation type="list" imeMode="disabled" allowBlank="1" showInputMessage="1" showErrorMessage="1" sqref="J15:J114" xr:uid="{7B543D67-3D49-FD44-9FAB-03289C61A4E9}">
      <formula1>$X$12:$X$59</formula1>
    </dataValidation>
  </dataValidations>
  <pageMargins left="0.27559055118110237" right="0.31496062992125984" top="0.19685039370078741" bottom="0.23622047244094491" header="0.31496062992125984" footer="0.16"/>
  <pageSetup paperSize="9" orientation="portrait" r:id="rId1"/>
  <headerFooter>
    <oddFooter>&amp;F&amp;R&amp;P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pageSetUpPr fitToPage="1"/>
  </sheetPr>
  <dimension ref="B1:AV77"/>
  <sheetViews>
    <sheetView showGridLines="0" zoomScale="90" zoomScaleNormal="90" zoomScaleSheetLayoutView="80" workbookViewId="0">
      <selection activeCell="D10" sqref="D10"/>
    </sheetView>
  </sheetViews>
  <sheetFormatPr baseColWidth="10" defaultColWidth="9" defaultRowHeight="16"/>
  <cols>
    <col min="1" max="1" width="2.33203125" style="1" customWidth="1"/>
    <col min="2" max="2" width="12.33203125" style="1" customWidth="1"/>
    <col min="3" max="3" width="16.6640625" style="1" customWidth="1"/>
    <col min="4" max="4" width="6.83203125" style="2" customWidth="1"/>
    <col min="5" max="5" width="16.83203125" style="1" customWidth="1"/>
    <col min="6" max="6" width="6.83203125" style="2" customWidth="1"/>
    <col min="7" max="7" width="16.83203125" style="1" customWidth="1"/>
    <col min="8" max="8" width="6.83203125" style="2" customWidth="1"/>
    <col min="9" max="9" width="16.83203125" style="1" customWidth="1"/>
    <col min="10" max="11" width="1.83203125" style="1" customWidth="1"/>
    <col min="12" max="14" width="17.6640625" style="1" customWidth="1"/>
    <col min="15" max="17" width="3.6640625" style="1" hidden="1" customWidth="1"/>
    <col min="18" max="19" width="14.83203125" style="1" hidden="1" customWidth="1"/>
    <col min="20" max="31" width="3.6640625" style="1" hidden="1" customWidth="1"/>
    <col min="32" max="34" width="3.6640625" style="3" hidden="1" customWidth="1"/>
    <col min="35" max="35" width="8.6640625" style="3" hidden="1" customWidth="1"/>
    <col min="36" max="36" width="3.6640625" style="3" hidden="1" customWidth="1"/>
    <col min="37" max="37" width="7.33203125" style="3" hidden="1" customWidth="1"/>
    <col min="38" max="38" width="12.6640625" style="3" hidden="1" customWidth="1"/>
    <col min="39" max="39" width="5.1640625" style="3" hidden="1" customWidth="1"/>
    <col min="40" max="40" width="12.83203125" style="3" hidden="1" customWidth="1"/>
    <col min="41" max="42" width="15.1640625" style="3" hidden="1" customWidth="1"/>
    <col min="43" max="47" width="3.6640625" style="3" hidden="1" customWidth="1"/>
    <col min="48" max="48" width="10.1640625" style="3" customWidth="1"/>
    <col min="49" max="50" width="9" style="1" customWidth="1"/>
    <col min="51" max="16384" width="9" style="1"/>
  </cols>
  <sheetData>
    <row r="1" spans="2:47" ht="25.5" customHeight="1" thickBot="1">
      <c r="B1" s="199" t="str">
        <f>個人種目申込一覧表!B1</f>
        <v>第５回佐久中長距離ナイター記録会</v>
      </c>
      <c r="C1" s="199"/>
      <c r="D1" s="199"/>
      <c r="E1" s="199"/>
      <c r="F1" s="199"/>
      <c r="G1" s="2"/>
      <c r="H1" s="2" t="s">
        <v>114</v>
      </c>
      <c r="S1" s="1" t="s">
        <v>129</v>
      </c>
      <c r="AB1" s="126">
        <v>1</v>
      </c>
      <c r="AC1" s="127" t="s">
        <v>127</v>
      </c>
    </row>
    <row r="2" spans="2:47" ht="8.25" customHeight="1" thickTop="1" thickBot="1">
      <c r="B2" s="2"/>
      <c r="C2" s="2"/>
      <c r="G2" s="2"/>
      <c r="I2" s="2"/>
      <c r="AB2" s="126">
        <v>2</v>
      </c>
      <c r="AC2" s="127" t="s">
        <v>128</v>
      </c>
    </row>
    <row r="3" spans="2:47" ht="25.5" customHeight="1">
      <c r="C3" s="4" t="s">
        <v>33</v>
      </c>
      <c r="K3" s="243" t="s">
        <v>136</v>
      </c>
      <c r="L3" s="244"/>
      <c r="M3" s="244"/>
      <c r="N3" s="245"/>
      <c r="P3" s="5"/>
      <c r="Q3" s="5"/>
      <c r="R3" s="5"/>
      <c r="S3" s="5" t="s">
        <v>126</v>
      </c>
      <c r="T3" s="5"/>
      <c r="U3" s="5"/>
      <c r="V3" s="5"/>
      <c r="W3" s="7"/>
      <c r="X3" s="7"/>
      <c r="Y3" s="7"/>
      <c r="Z3" s="7"/>
      <c r="AA3" s="7"/>
      <c r="AB3" s="128">
        <v>3</v>
      </c>
      <c r="AC3" s="129" t="s">
        <v>77</v>
      </c>
      <c r="AD3" s="7"/>
      <c r="AE3" s="7"/>
      <c r="AF3" s="6"/>
      <c r="AG3" s="6"/>
    </row>
    <row r="4" spans="2:47" ht="6" customHeight="1" thickBot="1">
      <c r="K4" s="246"/>
      <c r="L4" s="247"/>
      <c r="M4" s="247"/>
      <c r="N4" s="248"/>
      <c r="P4" s="5"/>
      <c r="Q4" s="5"/>
      <c r="R4" s="5"/>
      <c r="S4" s="5"/>
      <c r="T4" s="5"/>
      <c r="U4" s="5"/>
      <c r="V4" s="5"/>
      <c r="W4" s="7"/>
      <c r="X4" s="7"/>
      <c r="Y4" s="7"/>
      <c r="Z4" s="7"/>
      <c r="AA4" s="7"/>
      <c r="AB4" s="128">
        <v>4</v>
      </c>
      <c r="AC4" s="129" t="s">
        <v>71</v>
      </c>
      <c r="AD4" s="7"/>
      <c r="AE4" s="7"/>
      <c r="AF4" s="6"/>
      <c r="AG4" s="6"/>
    </row>
    <row r="5" spans="2:47" ht="27" customHeight="1">
      <c r="C5" s="8" t="s">
        <v>11</v>
      </c>
      <c r="D5" s="1"/>
      <c r="E5" s="8" t="s">
        <v>64</v>
      </c>
      <c r="G5" s="8" t="s">
        <v>18</v>
      </c>
      <c r="I5" s="8" t="s">
        <v>12</v>
      </c>
      <c r="K5" s="246"/>
      <c r="L5" s="247"/>
      <c r="M5" s="247"/>
      <c r="N5" s="248"/>
      <c r="P5" s="2" t="s">
        <v>23</v>
      </c>
      <c r="Q5" s="2" t="s">
        <v>24</v>
      </c>
      <c r="R5" s="2" t="s">
        <v>38</v>
      </c>
      <c r="S5" s="2"/>
      <c r="T5" s="2"/>
      <c r="U5" s="2"/>
      <c r="AB5" s="128">
        <v>5</v>
      </c>
      <c r="AC5" s="129" t="s">
        <v>72</v>
      </c>
      <c r="AD5" s="7"/>
      <c r="AE5" s="7"/>
      <c r="AF5" s="6"/>
      <c r="AG5" s="6"/>
    </row>
    <row r="6" spans="2:47" ht="27" customHeight="1" thickBot="1">
      <c r="C6" s="9">
        <f>COUNTA(E10,E15,E20,E25,E30,E35,E40,E45,E49)</f>
        <v>0</v>
      </c>
      <c r="D6" s="1"/>
      <c r="E6" s="10">
        <f>SUM(O10+O15+O20+O25+O30+O35)</f>
        <v>0</v>
      </c>
      <c r="G6" s="11">
        <v>1500</v>
      </c>
      <c r="I6" s="11">
        <f>G6*C6</f>
        <v>0</v>
      </c>
      <c r="K6" s="249"/>
      <c r="L6" s="250"/>
      <c r="M6" s="250"/>
      <c r="N6" s="251"/>
      <c r="P6" s="2" t="s">
        <v>85</v>
      </c>
      <c r="Q6" s="2"/>
      <c r="R6" s="2"/>
      <c r="S6" s="2"/>
      <c r="T6" s="2"/>
      <c r="U6" s="2"/>
      <c r="AB6" s="128">
        <v>6</v>
      </c>
      <c r="AC6" s="129" t="s">
        <v>73</v>
      </c>
      <c r="AD6" s="7"/>
      <c r="AE6" s="7"/>
      <c r="AF6" s="6"/>
      <c r="AG6" s="6"/>
    </row>
    <row r="7" spans="2:47" ht="6" customHeight="1" thickBot="1">
      <c r="P7" s="2">
        <v>1</v>
      </c>
      <c r="Q7" s="2">
        <v>2</v>
      </c>
      <c r="R7" s="1">
        <v>3</v>
      </c>
      <c r="S7" s="1">
        <v>4</v>
      </c>
      <c r="T7" s="1">
        <v>5</v>
      </c>
      <c r="U7" s="1">
        <v>6</v>
      </c>
      <c r="V7" s="1" t="s">
        <v>65</v>
      </c>
      <c r="W7" s="2" t="s">
        <v>34</v>
      </c>
      <c r="X7" s="2"/>
      <c r="Y7" s="2"/>
      <c r="Z7" s="2"/>
      <c r="AA7" s="2"/>
      <c r="AB7" s="130">
        <v>0</v>
      </c>
      <c r="AC7" s="130"/>
      <c r="AD7" s="12"/>
      <c r="AE7" s="12"/>
      <c r="AF7" s="6"/>
      <c r="AG7" s="6"/>
    </row>
    <row r="8" spans="2:47" ht="36" customHeight="1" thickBot="1">
      <c r="D8" s="13" t="s">
        <v>123</v>
      </c>
      <c r="E8" s="14" t="s">
        <v>10</v>
      </c>
      <c r="F8" s="15" t="s">
        <v>123</v>
      </c>
      <c r="G8" s="14" t="s">
        <v>10</v>
      </c>
      <c r="H8" s="15" t="s">
        <v>123</v>
      </c>
      <c r="I8" s="16" t="s">
        <v>10</v>
      </c>
      <c r="P8" s="2" t="s">
        <v>69</v>
      </c>
      <c r="Q8" s="2" t="s">
        <v>70</v>
      </c>
      <c r="R8" s="2" t="s">
        <v>77</v>
      </c>
      <c r="S8" s="45" t="s">
        <v>71</v>
      </c>
      <c r="T8" s="45" t="s">
        <v>72</v>
      </c>
      <c r="U8" s="45" t="s">
        <v>73</v>
      </c>
      <c r="V8" s="2"/>
      <c r="AB8" s="12"/>
      <c r="AC8" s="12"/>
      <c r="AD8" s="12"/>
      <c r="AE8" s="12"/>
      <c r="AF8" s="6"/>
      <c r="AG8" s="6"/>
      <c r="AI8" s="3" t="s">
        <v>134</v>
      </c>
      <c r="AO8" s="3" t="s">
        <v>36</v>
      </c>
      <c r="AP8" s="3" t="s">
        <v>37</v>
      </c>
    </row>
    <row r="9" spans="2:47" ht="6" customHeight="1" thickBot="1">
      <c r="B9" s="17"/>
      <c r="C9" s="17"/>
      <c r="D9" s="18"/>
      <c r="F9" s="18"/>
      <c r="H9" s="18"/>
    </row>
    <row r="10" spans="2:47" ht="27" customHeight="1">
      <c r="B10" s="20" t="s">
        <v>20</v>
      </c>
      <c r="C10" s="21" t="s">
        <v>21</v>
      </c>
      <c r="D10" s="22"/>
      <c r="E10" s="23"/>
      <c r="F10" s="24"/>
      <c r="G10" s="23"/>
      <c r="H10" s="24"/>
      <c r="I10" s="25"/>
      <c r="L10" s="114" t="str">
        <f>IF(E10="","",LEN(E10)-LEN(SUBSTITUTE(SUBSTITUTE(E10," ",),"　",)))</f>
        <v/>
      </c>
      <c r="M10" s="124" t="str">
        <f>IF(G10="","",LEN(G10)-LEN(SUBSTITUTE(SUBSTITUTE(G10," ",),"　",)))</f>
        <v/>
      </c>
      <c r="N10" s="114" t="str">
        <f>IF(I10="","",LEN(I10)-LEN(SUBSTITUTE(SUBSTITUTE(I10," ",),"　",)))</f>
        <v/>
      </c>
      <c r="O10" s="1">
        <f>COUNTA(E10,G10,I10,E12,G12,I12)</f>
        <v>0</v>
      </c>
      <c r="AB10" s="1" t="str">
        <f>AT10</f>
        <v/>
      </c>
      <c r="AC10" s="1" t="str">
        <f>AT11</f>
        <v/>
      </c>
      <c r="AD10" s="1" t="str">
        <f>AT12</f>
        <v/>
      </c>
      <c r="AF10" s="26" t="str">
        <f>IF(E10="","",B11&amp;C11&amp;B13)</f>
        <v/>
      </c>
      <c r="AG10" s="1">
        <f>IF(AF10="",1,AF10)</f>
        <v>1</v>
      </c>
      <c r="AH10" s="3">
        <f>IF(ISERROR(VLOOKUP(AG10,$AF$9:AF9,1,FALSE)),0,VLOOKUP(AG10,$AF$9:AF9,1,FALSE))</f>
        <v>0</v>
      </c>
      <c r="AI10" s="134" t="str">
        <f>IF(E10="","",B11&amp;D10)</f>
        <v/>
      </c>
      <c r="AJ10" s="134">
        <f>E10</f>
        <v>0</v>
      </c>
      <c r="AK10" s="134">
        <f>IF(ISERROR(VLOOKUP(AI10,個人種目申込一覧表!$AS$15:$AT$114,2,FALSE)),リレー申込票!AJ10,VLOOKUP(AI10,個人種目申込一覧表!$AS$15:$AT$114,2,FALSE))</f>
        <v>0</v>
      </c>
      <c r="AL10" s="134" t="str">
        <f>IF(AI10=0,"",IF(AJ10=AK10,"",AI10&amp;"重複"))</f>
        <v/>
      </c>
      <c r="AM10" s="134"/>
      <c r="AN10" s="134" t="str">
        <f>IF(AND(AL10="",AM10=""),"",AI10&amp;"ビブス重複")</f>
        <v/>
      </c>
      <c r="AO10" s="19" t="str">
        <f>B11&amp;D10&amp;E10</f>
        <v/>
      </c>
      <c r="AP10" s="19">
        <f>VLOOKUP(AO10,個人種目申込一覧表!AJ:AK,2,FALSE)</f>
        <v>1</v>
      </c>
      <c r="AQ10" s="26" t="str">
        <f>IF(ISERROR(AO10=AP10),1,"")</f>
        <v/>
      </c>
      <c r="AR10" s="19" t="str">
        <f>IF(AQ10="","",E10)</f>
        <v/>
      </c>
      <c r="AS10" s="19" t="s">
        <v>63</v>
      </c>
      <c r="AT10" s="19" t="str">
        <f t="shared" ref="AT10:AT22" si="0">IF(AS10="","",AR10)</f>
        <v/>
      </c>
      <c r="AU10" s="19" t="str">
        <f t="shared" ref="AU10:AU22" si="1">IF(AR10=AS10,"",1)</f>
        <v/>
      </c>
    </row>
    <row r="11" spans="2:47" ht="27" customHeight="1" thickBot="1">
      <c r="B11" s="27"/>
      <c r="C11" s="28" t="s">
        <v>84</v>
      </c>
      <c r="D11" s="29"/>
      <c r="E11" s="30"/>
      <c r="F11" s="31"/>
      <c r="G11" s="30"/>
      <c r="H11" s="31"/>
      <c r="I11" s="32"/>
      <c r="L11" s="135" t="str">
        <f>AN10</f>
        <v/>
      </c>
      <c r="M11" s="135" t="str">
        <f>AN11</f>
        <v/>
      </c>
      <c r="N11" s="135" t="str">
        <f>AN12</f>
        <v/>
      </c>
      <c r="R11" s="1" t="str">
        <f>IF(B11="","",B11&amp;C11)</f>
        <v/>
      </c>
      <c r="S11" s="1">
        <f>IF(R11="",1,R11)</f>
        <v>1</v>
      </c>
      <c r="AB11" s="33" t="str">
        <f>IF(AB10="","","個人ﾅﾝﾊﾞｰｶｰﾄﾞ確認下さい")</f>
        <v/>
      </c>
      <c r="AC11" s="33" t="str">
        <f>IF(AC10="","","個人ﾅﾝﾊﾞｰｶｰﾄﾞ確認下さい")</f>
        <v/>
      </c>
      <c r="AD11" s="33" t="str">
        <f>IF(AD10="","","個人ﾅﾝﾊﾞｰｶｰﾄﾞ確認下さい")</f>
        <v/>
      </c>
      <c r="AI11" s="134" t="str">
        <f>IF(G10="","",B11&amp;F10)</f>
        <v/>
      </c>
      <c r="AJ11" s="134">
        <f>G10</f>
        <v>0</v>
      </c>
      <c r="AK11" s="134">
        <f>IF(ISERROR(VLOOKUP(AI11,個人種目申込一覧表!$AS$15:$AT$114,2,FALSE)),リレー申込票!AJ11,VLOOKUP(AI11,個人種目申込一覧表!$AS$15:$AT$114,2,FALSE))</f>
        <v>0</v>
      </c>
      <c r="AL11" s="134" t="str">
        <f t="shared" ref="AL11:AL45" si="2">IF(AI11=0,"",IF(AJ11=AK11,"",AI11&amp;"重複"))</f>
        <v/>
      </c>
      <c r="AM11" s="134" t="str">
        <f>IF(ISERROR(VLOOKUP(AI11,$AI$10:AI10,1,FALSE)),"",VLOOKUP(AI11,$AI$10:AI10,1,FALSE))</f>
        <v/>
      </c>
      <c r="AN11" s="134" t="str">
        <f t="shared" ref="AN11:AN45" si="3">IF(AND(AL11="",AM11=""),"",AI11&amp;"ビブス重複")</f>
        <v/>
      </c>
      <c r="AO11" s="19" t="str">
        <f>B11&amp;F10&amp;G10</f>
        <v/>
      </c>
      <c r="AP11" s="19" t="e">
        <f>VLOOKUP(AO11,個人種目申込一覧表!AK:AK,1,FALSE)</f>
        <v>#N/A</v>
      </c>
      <c r="AQ11" s="26">
        <f>IF(ISERROR(AO11=AP11),1,"")</f>
        <v>1</v>
      </c>
      <c r="AR11" s="19">
        <f>IF(AQ11="","",G10)</f>
        <v>0</v>
      </c>
      <c r="AS11" s="19" t="s">
        <v>63</v>
      </c>
      <c r="AT11" s="19" t="str">
        <f t="shared" si="0"/>
        <v/>
      </c>
      <c r="AU11" s="19">
        <f t="shared" si="1"/>
        <v>1</v>
      </c>
    </row>
    <row r="12" spans="2:47" ht="27" customHeight="1">
      <c r="B12" s="34" t="s">
        <v>74</v>
      </c>
      <c r="C12" s="35" t="s">
        <v>19</v>
      </c>
      <c r="D12" s="36"/>
      <c r="E12" s="37"/>
      <c r="F12" s="38"/>
      <c r="G12" s="37"/>
      <c r="H12" s="38"/>
      <c r="I12" s="39"/>
      <c r="L12" s="114" t="str">
        <f>IF(E12="","",LEN(E12)-LEN(SUBSTITUTE(SUBSTITUTE(E12," ",),"　",)))</f>
        <v/>
      </c>
      <c r="M12" s="124" t="str">
        <f>IF(G12="","",LEN(G12)-LEN(SUBSTITUTE(SUBSTITUTE(G12," ",),"　",)))</f>
        <v/>
      </c>
      <c r="N12" s="114" t="str">
        <f>IF(I12="","",LEN(I12)-LEN(SUBSTITUTE(SUBSTITUTE(I12," ",),"　",)))</f>
        <v/>
      </c>
      <c r="AB12" s="1" t="str">
        <f>AT13</f>
        <v/>
      </c>
      <c r="AC12" s="1" t="str">
        <f>AT14</f>
        <v/>
      </c>
      <c r="AD12" s="1" t="str">
        <f>AT15</f>
        <v/>
      </c>
      <c r="AI12" s="134" t="str">
        <f>IF(I10="","",B11&amp;H10)</f>
        <v/>
      </c>
      <c r="AJ12" s="134">
        <f>I10</f>
        <v>0</v>
      </c>
      <c r="AK12" s="134">
        <f>IF(ISERROR(VLOOKUP(AI12,個人種目申込一覧表!$AS$15:$AT$114,2,FALSE)),リレー申込票!AJ12,VLOOKUP(AI12,個人種目申込一覧表!$AS$15:$AT$114,2,FALSE))</f>
        <v>0</v>
      </c>
      <c r="AL12" s="134" t="str">
        <f t="shared" si="2"/>
        <v/>
      </c>
      <c r="AM12" s="134" t="str">
        <f>IF(ISERROR(VLOOKUP(AI12,$AI$10:AI11,1,FALSE)),"",VLOOKUP(AI12,$AI$10:AI11,1,FALSE))</f>
        <v/>
      </c>
      <c r="AN12" s="134" t="str">
        <f t="shared" si="3"/>
        <v/>
      </c>
      <c r="AO12" s="19" t="str">
        <f>B11&amp;H10&amp;I10</f>
        <v/>
      </c>
      <c r="AP12" s="19" t="e">
        <f>VLOOKUP(AO12,個人種目申込一覧表!AK:AK,1,FALSE)</f>
        <v>#N/A</v>
      </c>
      <c r="AQ12" s="26">
        <f t="shared" ref="AQ12:AQ21" si="4">IF(ISERROR(AO12=AP12),1,"")</f>
        <v>1</v>
      </c>
      <c r="AR12" s="19">
        <f>IF(AQ12="","",I10)</f>
        <v>0</v>
      </c>
      <c r="AS12" s="19" t="s">
        <v>63</v>
      </c>
      <c r="AT12" s="19" t="str">
        <f t="shared" si="0"/>
        <v/>
      </c>
      <c r="AU12" s="19">
        <f t="shared" si="1"/>
        <v>1</v>
      </c>
    </row>
    <row r="13" spans="2:47" ht="27" customHeight="1" thickBot="1">
      <c r="B13" s="125" t="str">
        <f>AA13</f>
        <v/>
      </c>
      <c r="C13" s="40"/>
      <c r="D13" s="41"/>
      <c r="E13" s="42"/>
      <c r="F13" s="43"/>
      <c r="G13" s="42"/>
      <c r="H13" s="43"/>
      <c r="I13" s="44"/>
      <c r="L13" s="135" t="str">
        <f>AN13</f>
        <v/>
      </c>
      <c r="M13" s="135" t="str">
        <f>AN14</f>
        <v/>
      </c>
      <c r="N13" s="135" t="str">
        <f>AN15</f>
        <v/>
      </c>
      <c r="W13" s="131">
        <f>IF(B11="男子",COUNTIF($R$11:R12,"男子4×100mR"),0)</f>
        <v>0</v>
      </c>
      <c r="X13" s="131">
        <f>IF(B11="女子",COUNTIF($S$11:S12,"女子4×100mR"),0)</f>
        <v>0</v>
      </c>
      <c r="Y13" s="131">
        <f>IF(SUM(W13:$W$38)&gt;1,W13,0)</f>
        <v>0</v>
      </c>
      <c r="Z13" s="131">
        <f>IF(SUM(X13:$X$38)&gt;1,X13,0)</f>
        <v>0</v>
      </c>
      <c r="AA13" s="131" t="str">
        <f>IF(VLOOKUP(MAX(Y13:Z13),$AB$1:$AC$7,2,FALSE)=0,"",VLOOKUP(MAX(Y13:Z13),$AB$1:$AC$7,2,FALSE))</f>
        <v/>
      </c>
      <c r="AB13" s="33" t="str">
        <f>IF(AB12="","","個人ﾅﾝﾊﾞｰｶｰﾄﾞ確認下さい")</f>
        <v/>
      </c>
      <c r="AC13" s="33" t="str">
        <f>IF(AC12="","","個人ﾅﾝﾊﾞｰｶｰﾄﾞ確認下さい")</f>
        <v/>
      </c>
      <c r="AD13" s="33" t="str">
        <f>IF(AD12="","","個人ﾅﾝﾊﾞｰｶｰﾄﾞ確認下さい")</f>
        <v/>
      </c>
      <c r="AI13" s="134" t="str">
        <f>IF(E12="","",B11&amp;D12)</f>
        <v/>
      </c>
      <c r="AJ13" s="134">
        <f>E12</f>
        <v>0</v>
      </c>
      <c r="AK13" s="134">
        <f>IF(ISERROR(VLOOKUP(AI13,個人種目申込一覧表!$AS$15:$AT$114,2,FALSE)),リレー申込票!AJ13,VLOOKUP(AI13,個人種目申込一覧表!$AS$15:$AT$114,2,FALSE))</f>
        <v>0</v>
      </c>
      <c r="AL13" s="134" t="str">
        <f t="shared" si="2"/>
        <v/>
      </c>
      <c r="AM13" s="134" t="str">
        <f>IF(ISERROR(VLOOKUP(AI13,$AI$10:AI12,1,FALSE)),"",VLOOKUP(AI13,$AI$10:AI12,1,FALSE))</f>
        <v/>
      </c>
      <c r="AN13" s="134" t="str">
        <f t="shared" si="3"/>
        <v/>
      </c>
      <c r="AO13" s="19" t="str">
        <f>B11&amp;D12&amp;E12</f>
        <v/>
      </c>
      <c r="AP13" s="19" t="e">
        <f>VLOOKUP(AO13,個人種目申込一覧表!AK:AK,1,FALSE)</f>
        <v>#N/A</v>
      </c>
      <c r="AQ13" s="26">
        <f t="shared" si="4"/>
        <v>1</v>
      </c>
      <c r="AR13" s="19">
        <f>IF(AQ13="","",E12)</f>
        <v>0</v>
      </c>
      <c r="AS13" s="19" t="s">
        <v>63</v>
      </c>
      <c r="AT13" s="19" t="str">
        <f t="shared" si="0"/>
        <v/>
      </c>
      <c r="AU13" s="19">
        <f t="shared" si="1"/>
        <v>1</v>
      </c>
    </row>
    <row r="14" spans="2:47" ht="6" customHeight="1" thickBot="1">
      <c r="D14" s="46"/>
      <c r="F14" s="46"/>
      <c r="H14" s="46"/>
      <c r="L14" s="124"/>
      <c r="M14" s="124"/>
      <c r="N14" s="124"/>
      <c r="AI14" s="134" t="str">
        <f>IF(G12="","",B11&amp;F12)</f>
        <v/>
      </c>
      <c r="AJ14" s="134">
        <f>G12</f>
        <v>0</v>
      </c>
      <c r="AK14" s="134">
        <f>IF(ISERROR(VLOOKUP(AI14,個人種目申込一覧表!$AS$15:$AT$114,2,FALSE)),リレー申込票!AJ14,VLOOKUP(AI14,個人種目申込一覧表!$AS$15:$AT$114,2,FALSE))</f>
        <v>0</v>
      </c>
      <c r="AL14" s="134" t="str">
        <f t="shared" si="2"/>
        <v/>
      </c>
      <c r="AM14" s="134" t="str">
        <f>IF(ISERROR(VLOOKUP(AI14,$AI$10:AI13,1,FALSE)),"",VLOOKUP(AI14,$AI$10:AI13,1,FALSE))</f>
        <v/>
      </c>
      <c r="AN14" s="134" t="str">
        <f t="shared" si="3"/>
        <v/>
      </c>
      <c r="AO14" s="19" t="str">
        <f>B11&amp;F12&amp;G12</f>
        <v/>
      </c>
      <c r="AP14" s="19" t="e">
        <f>VLOOKUP(AO14,個人種目申込一覧表!AK:AK,1,FALSE)</f>
        <v>#N/A</v>
      </c>
      <c r="AQ14" s="26">
        <f t="shared" si="4"/>
        <v>1</v>
      </c>
      <c r="AR14" s="19">
        <f>IF(AQ14="","",G12)</f>
        <v>0</v>
      </c>
      <c r="AS14" s="19" t="s">
        <v>63</v>
      </c>
      <c r="AT14" s="19" t="str">
        <f t="shared" si="0"/>
        <v/>
      </c>
      <c r="AU14" s="19">
        <f t="shared" si="1"/>
        <v>1</v>
      </c>
    </row>
    <row r="15" spans="2:47" ht="27" customHeight="1">
      <c r="B15" s="20" t="s">
        <v>20</v>
      </c>
      <c r="C15" s="21" t="s">
        <v>21</v>
      </c>
      <c r="D15" s="22"/>
      <c r="E15" s="23"/>
      <c r="F15" s="24"/>
      <c r="G15" s="23"/>
      <c r="H15" s="24"/>
      <c r="I15" s="25"/>
      <c r="L15" s="114" t="str">
        <f>IF(E15="","",LEN(E15)-LEN(SUBSTITUTE(SUBSTITUTE(E15," ",),"　",)))</f>
        <v/>
      </c>
      <c r="M15" s="124" t="str">
        <f>IF(G15="","",LEN(G15)-LEN(SUBSTITUTE(SUBSTITUTE(G15," ",),"　",)))</f>
        <v/>
      </c>
      <c r="N15" s="114" t="str">
        <f>IF(I15="","",LEN(I15)-LEN(SUBSTITUTE(SUBSTITUTE(I15," ",),"　",)))</f>
        <v/>
      </c>
      <c r="O15" s="1">
        <f>COUNTA(E15,G15,I15,E17,G17,I17)</f>
        <v>0</v>
      </c>
      <c r="AB15" s="1" t="str">
        <f>AT16</f>
        <v/>
      </c>
      <c r="AC15" s="1" t="str">
        <f>AT17</f>
        <v/>
      </c>
      <c r="AD15" s="1" t="str">
        <f>AT18</f>
        <v/>
      </c>
      <c r="AF15" s="26" t="str">
        <f>IF(E15="","",B16&amp;C16&amp;B18)</f>
        <v/>
      </c>
      <c r="AG15" s="1">
        <f>IF(AF15="",1,AF15)</f>
        <v>1</v>
      </c>
      <c r="AH15" s="3">
        <f>IF(ISERROR(VLOOKUP(AG15,$AF$9:AF14,1,FALSE)),0,VLOOKUP(AG15,$AF$9:AF14,1,FALSE))</f>
        <v>0</v>
      </c>
      <c r="AI15" s="134" t="str">
        <f>IF(I12="","",B11&amp;H12)</f>
        <v/>
      </c>
      <c r="AJ15" s="134">
        <f>I12</f>
        <v>0</v>
      </c>
      <c r="AK15" s="134">
        <f>IF(ISERROR(VLOOKUP(AI15,個人種目申込一覧表!$AS$15:$AT$114,2,FALSE)),リレー申込票!AJ15,VLOOKUP(AI15,個人種目申込一覧表!$AS$15:$AT$114,2,FALSE))</f>
        <v>0</v>
      </c>
      <c r="AL15" s="134" t="str">
        <f t="shared" si="2"/>
        <v/>
      </c>
      <c r="AM15" s="134" t="str">
        <f>IF(ISERROR(VLOOKUP(AI15,$AI$10:AI14,1,FALSE)),"",VLOOKUP(AI15,$AI$10:AI14,1,FALSE))</f>
        <v/>
      </c>
      <c r="AN15" s="134" t="str">
        <f t="shared" si="3"/>
        <v/>
      </c>
      <c r="AO15" s="19" t="str">
        <f>B11&amp;H12&amp;I12</f>
        <v/>
      </c>
      <c r="AP15" s="19" t="e">
        <f>VLOOKUP(AO15,個人種目申込一覧表!AK:AK,1,FALSE)</f>
        <v>#N/A</v>
      </c>
      <c r="AQ15" s="26">
        <f t="shared" si="4"/>
        <v>1</v>
      </c>
      <c r="AR15" s="19">
        <f>IF(AQ15="","",I12)</f>
        <v>0</v>
      </c>
      <c r="AS15" s="19" t="s">
        <v>63</v>
      </c>
      <c r="AT15" s="19" t="str">
        <f t="shared" si="0"/>
        <v/>
      </c>
      <c r="AU15" s="19">
        <f t="shared" si="1"/>
        <v>1</v>
      </c>
    </row>
    <row r="16" spans="2:47" ht="27" customHeight="1" thickBot="1">
      <c r="B16" s="27"/>
      <c r="C16" s="28" t="s">
        <v>84</v>
      </c>
      <c r="D16" s="29"/>
      <c r="E16" s="30"/>
      <c r="F16" s="31"/>
      <c r="G16" s="30"/>
      <c r="H16" s="31"/>
      <c r="I16" s="32"/>
      <c r="L16" s="135" t="str">
        <f>AN16</f>
        <v/>
      </c>
      <c r="M16" s="135" t="str">
        <f>AN17</f>
        <v/>
      </c>
      <c r="N16" s="135" t="str">
        <f>AN18</f>
        <v/>
      </c>
      <c r="R16" s="1" t="str">
        <f>IF(B16="","",B16&amp;C16)</f>
        <v/>
      </c>
      <c r="S16" s="1">
        <f>IF(R16="",0,R16)</f>
        <v>0</v>
      </c>
      <c r="T16" s="1">
        <f>IF(ISERROR(VLOOKUP(S16,$R$11:R15,1,FALSE)),1,VLOOKUP(S16,$R$11:R15,1,FALSE))</f>
        <v>1</v>
      </c>
      <c r="U16" s="1" t="str">
        <f>IF(S16=T16,1,"")</f>
        <v/>
      </c>
      <c r="V16" s="1" t="str">
        <f>IF(B18="","",IF(U16=1,B18,""))</f>
        <v/>
      </c>
      <c r="AB16" s="33" t="str">
        <f>IF(AB15="","","個人ﾅﾝﾊﾞｰｶｰﾄﾞ確認下さい")</f>
        <v/>
      </c>
      <c r="AC16" s="33" t="str">
        <f>IF(AC15="","","個人ﾅﾝﾊﾞｰｶｰﾄﾞ確認下さい")</f>
        <v/>
      </c>
      <c r="AD16" s="33" t="str">
        <f>IF(AD15="","","個人ﾅﾝﾊﾞｰｶｰﾄﾞ確認下さい")</f>
        <v/>
      </c>
      <c r="AI16" s="134" t="str">
        <f>IF(E15="","",B16&amp;D15)</f>
        <v/>
      </c>
      <c r="AJ16" s="134">
        <f>E15</f>
        <v>0</v>
      </c>
      <c r="AK16" s="134">
        <f>IF(ISERROR(VLOOKUP(AI16,個人種目申込一覧表!$AS$15:$AT$114,2,FALSE)),リレー申込票!AJ16,VLOOKUP(AI16,個人種目申込一覧表!$AS$15:$AT$114,2,FALSE))</f>
        <v>0</v>
      </c>
      <c r="AL16" s="134" t="str">
        <f t="shared" si="2"/>
        <v/>
      </c>
      <c r="AM16" s="134" t="str">
        <f>IF(ISERROR(VLOOKUP(AI16,$AI$10:AI15,1,FALSE)),"",VLOOKUP(AI16,$AI$10:AI15,1,FALSE))</f>
        <v/>
      </c>
      <c r="AN16" s="134" t="str">
        <f t="shared" si="3"/>
        <v/>
      </c>
      <c r="AO16" s="19" t="str">
        <f>B16&amp;D15&amp;E15</f>
        <v/>
      </c>
      <c r="AP16" s="19" t="e">
        <f>VLOOKUP(AO16,個人種目申込一覧表!AK:AK,1,FALSE)</f>
        <v>#N/A</v>
      </c>
      <c r="AQ16" s="26">
        <f t="shared" si="4"/>
        <v>1</v>
      </c>
      <c r="AR16" s="19">
        <f>IF(AQ16="","",E15)</f>
        <v>0</v>
      </c>
      <c r="AS16" s="19" t="s">
        <v>63</v>
      </c>
      <c r="AT16" s="19" t="str">
        <f t="shared" si="0"/>
        <v/>
      </c>
      <c r="AU16" s="19">
        <f t="shared" si="1"/>
        <v>1</v>
      </c>
    </row>
    <row r="17" spans="2:47" ht="27" customHeight="1">
      <c r="B17" s="34" t="s">
        <v>74</v>
      </c>
      <c r="C17" s="35" t="s">
        <v>19</v>
      </c>
      <c r="D17" s="36"/>
      <c r="E17" s="37"/>
      <c r="F17" s="38"/>
      <c r="G17" s="37"/>
      <c r="H17" s="38"/>
      <c r="I17" s="39"/>
      <c r="L17" s="114" t="str">
        <f>IF(E17="","",LEN(E17)-LEN(SUBSTITUTE(SUBSTITUTE(E17," ",),"　",)))</f>
        <v/>
      </c>
      <c r="M17" s="124" t="str">
        <f>IF(G17="","",LEN(G17)-LEN(SUBSTITUTE(SUBSTITUTE(G17," ",),"　",)))</f>
        <v/>
      </c>
      <c r="N17" s="114" t="str">
        <f>IF(I17="","",LEN(I17)-LEN(SUBSTITUTE(SUBSTITUTE(I17," ",),"　",)))</f>
        <v/>
      </c>
      <c r="AB17" s="1" t="str">
        <f>AT19</f>
        <v/>
      </c>
      <c r="AC17" s="1" t="str">
        <f>AT20</f>
        <v/>
      </c>
      <c r="AD17" s="1" t="str">
        <f>AT21</f>
        <v/>
      </c>
      <c r="AI17" s="134" t="str">
        <f>IF(G15="","",B16&amp;F15)</f>
        <v/>
      </c>
      <c r="AJ17" s="134">
        <f>G15</f>
        <v>0</v>
      </c>
      <c r="AK17" s="134">
        <f>IF(ISERROR(VLOOKUP(AI17,個人種目申込一覧表!$AS$15:$AT$114,2,FALSE)),リレー申込票!AJ17,VLOOKUP(AI17,個人種目申込一覧表!$AS$15:$AT$114,2,FALSE))</f>
        <v>0</v>
      </c>
      <c r="AL17" s="134" t="str">
        <f t="shared" si="2"/>
        <v/>
      </c>
      <c r="AM17" s="134" t="str">
        <f>IF(ISERROR(VLOOKUP(AI17,$AI$10:AI16,1,FALSE)),"",VLOOKUP(AI17,$AI$10:AI16,1,FALSE))</f>
        <v/>
      </c>
      <c r="AN17" s="134" t="str">
        <f t="shared" si="3"/>
        <v/>
      </c>
      <c r="AO17" s="19" t="str">
        <f>B16&amp;F15&amp;G15</f>
        <v/>
      </c>
      <c r="AP17" s="19" t="e">
        <f>VLOOKUP(AO17,個人種目申込一覧表!AK:AK,1,FALSE)</f>
        <v>#N/A</v>
      </c>
      <c r="AQ17" s="26">
        <f t="shared" si="4"/>
        <v>1</v>
      </c>
      <c r="AR17" s="19">
        <f>IF(AQ17="","",G15)</f>
        <v>0</v>
      </c>
      <c r="AS17" s="19" t="s">
        <v>63</v>
      </c>
      <c r="AT17" s="19" t="str">
        <f t="shared" si="0"/>
        <v/>
      </c>
      <c r="AU17" s="19">
        <f t="shared" si="1"/>
        <v>1</v>
      </c>
    </row>
    <row r="18" spans="2:47" ht="27" customHeight="1" thickBot="1">
      <c r="B18" s="125" t="str">
        <f>AA18</f>
        <v/>
      </c>
      <c r="C18" s="40"/>
      <c r="D18" s="41"/>
      <c r="E18" s="42"/>
      <c r="F18" s="43"/>
      <c r="G18" s="42"/>
      <c r="H18" s="43"/>
      <c r="I18" s="44"/>
      <c r="L18" s="135" t="str">
        <f>AN18</f>
        <v/>
      </c>
      <c r="M18" s="135" t="str">
        <f>AN19</f>
        <v/>
      </c>
      <c r="N18" s="135" t="str">
        <f>AN20</f>
        <v/>
      </c>
      <c r="W18" s="131">
        <f>IF(B16="男子",COUNTIF($R$11:R17,"男子4×100mR"),0)</f>
        <v>0</v>
      </c>
      <c r="X18" s="131">
        <f>IF(B16="女子",COUNTIF($S$11:S17,"女子4×100mR"),0)</f>
        <v>0</v>
      </c>
      <c r="Y18" s="131">
        <f>IF(SUM(W18:$W$38)&gt;1,W18,0)</f>
        <v>0</v>
      </c>
      <c r="Z18" s="131">
        <f>IF(SUM(X18:$X$38)&gt;1,X18,0)</f>
        <v>0</v>
      </c>
      <c r="AA18" s="131" t="str">
        <f>IF(VLOOKUP(MAX(Y18:Z18),$AB$1:$AC$7,2,FALSE)=0,"",VLOOKUP(MAX(Y18:Z18),$AB$1:$AC$7,2,FALSE))</f>
        <v/>
      </c>
      <c r="AB18" s="33" t="str">
        <f>IF(AB17="","","個人ﾅﾝﾊﾞｰｶｰﾄﾞ確認下さい")</f>
        <v/>
      </c>
      <c r="AC18" s="33" t="str">
        <f>IF(AC17="","","個人ﾅﾝﾊﾞｰｶｰﾄﾞ確認下さい")</f>
        <v/>
      </c>
      <c r="AD18" s="33" t="str">
        <f>IF(AD17="","","個人ﾅﾝﾊﾞｰｶｰﾄﾞ確認下さい")</f>
        <v/>
      </c>
      <c r="AI18" s="134" t="str">
        <f>IF(I15="","",B16&amp;H15)</f>
        <v/>
      </c>
      <c r="AJ18" s="134">
        <f>I15</f>
        <v>0</v>
      </c>
      <c r="AK18" s="134">
        <f>IF(ISERROR(VLOOKUP(AI18,個人種目申込一覧表!$AS$15:$AT$114,2,FALSE)),リレー申込票!AJ18,VLOOKUP(AI18,個人種目申込一覧表!$AS$15:$AT$114,2,FALSE))</f>
        <v>0</v>
      </c>
      <c r="AL18" s="134" t="str">
        <f t="shared" si="2"/>
        <v/>
      </c>
      <c r="AM18" s="134" t="str">
        <f>IF(ISERROR(VLOOKUP(AI18,$AI$10:AI17,1,FALSE)),"",VLOOKUP(AI18,$AI$10:AI17,1,FALSE))</f>
        <v/>
      </c>
      <c r="AN18" s="134" t="str">
        <f t="shared" si="3"/>
        <v/>
      </c>
      <c r="AO18" s="19" t="str">
        <f>B16&amp;H15&amp;I15</f>
        <v/>
      </c>
      <c r="AP18" s="19" t="e">
        <f>VLOOKUP(AO18,個人種目申込一覧表!AK:AK,1,FALSE)</f>
        <v>#N/A</v>
      </c>
      <c r="AQ18" s="26">
        <f t="shared" si="4"/>
        <v>1</v>
      </c>
      <c r="AR18" s="19">
        <f>IF(AQ18="","",I15)</f>
        <v>0</v>
      </c>
      <c r="AS18" s="19" t="s">
        <v>63</v>
      </c>
      <c r="AT18" s="19" t="str">
        <f t="shared" si="0"/>
        <v/>
      </c>
      <c r="AU18" s="19">
        <f t="shared" si="1"/>
        <v>1</v>
      </c>
    </row>
    <row r="19" spans="2:47" ht="6" customHeight="1">
      <c r="D19" s="46"/>
      <c r="F19" s="46"/>
      <c r="H19" s="46"/>
      <c r="L19" s="124"/>
      <c r="M19" s="124"/>
      <c r="N19" s="124"/>
      <c r="AI19" s="134" t="str">
        <f>IF(E17="","",B16&amp;D17)</f>
        <v/>
      </c>
      <c r="AJ19" s="134">
        <f>E17</f>
        <v>0</v>
      </c>
      <c r="AK19" s="134">
        <f>IF(ISERROR(VLOOKUP(AI19,個人種目申込一覧表!$AS$15:$AT$114,2,FALSE)),リレー申込票!AJ19,VLOOKUP(AI19,個人種目申込一覧表!$AS$15:$AT$114,2,FALSE))</f>
        <v>0</v>
      </c>
      <c r="AL19" s="134" t="str">
        <f t="shared" si="2"/>
        <v/>
      </c>
      <c r="AM19" s="134" t="str">
        <f>IF(ISERROR(VLOOKUP(AI19,$AI$10:AI18,1,FALSE)),"",VLOOKUP(AI19,$AI$10:AI18,1,FALSE))</f>
        <v/>
      </c>
      <c r="AN19" s="134" t="str">
        <f t="shared" si="3"/>
        <v/>
      </c>
      <c r="AO19" s="19" t="str">
        <f>B16&amp;D17&amp;E17</f>
        <v/>
      </c>
      <c r="AP19" s="19" t="e">
        <f>VLOOKUP(AO19,個人種目申込一覧表!AK:AK,1,FALSE)</f>
        <v>#N/A</v>
      </c>
      <c r="AQ19" s="26">
        <f t="shared" si="4"/>
        <v>1</v>
      </c>
      <c r="AR19" s="19">
        <f>IF(AQ19="","",E17)</f>
        <v>0</v>
      </c>
      <c r="AS19" s="19" t="s">
        <v>63</v>
      </c>
      <c r="AT19" s="19" t="str">
        <f t="shared" si="0"/>
        <v/>
      </c>
      <c r="AU19" s="19">
        <f t="shared" si="1"/>
        <v>1</v>
      </c>
    </row>
    <row r="20" spans="2:47" ht="27" customHeight="1">
      <c r="B20" s="136"/>
      <c r="C20" s="136"/>
      <c r="D20" s="138"/>
      <c r="E20" s="139"/>
      <c r="F20" s="138"/>
      <c r="G20" s="139"/>
      <c r="H20" s="138"/>
      <c r="I20" s="139"/>
      <c r="L20" s="114" t="str">
        <f>IF(E20="","",LEN(E20)-LEN(SUBSTITUTE(SUBSTITUTE(E20," ",),"　",)))</f>
        <v/>
      </c>
      <c r="M20" s="124" t="str">
        <f>IF(G20="","",LEN(G20)-LEN(SUBSTITUTE(SUBSTITUTE(G20," ",),"　",)))</f>
        <v/>
      </c>
      <c r="N20" s="114" t="str">
        <f>IF(I20="","",LEN(I20)-LEN(SUBSTITUTE(SUBSTITUTE(I20," ",),"　",)))</f>
        <v/>
      </c>
      <c r="O20" s="1">
        <f>COUNTA(E20,G20,I20,E22,G22,I22)</f>
        <v>0</v>
      </c>
      <c r="AB20" s="1" t="str">
        <f>AT22</f>
        <v/>
      </c>
      <c r="AC20" s="1" t="str">
        <f>AT23</f>
        <v/>
      </c>
      <c r="AD20" s="1" t="str">
        <f>AT24</f>
        <v/>
      </c>
      <c r="AF20" s="26" t="str">
        <f>IF(E20="","",B21&amp;C21&amp;B23)</f>
        <v/>
      </c>
      <c r="AG20" s="1">
        <f>IF(AF20="",1,AF20)</f>
        <v>1</v>
      </c>
      <c r="AH20" s="3">
        <f>IF(ISERROR(VLOOKUP(AG20,$AF$9:AF19,1,FALSE)),0,VLOOKUP(AG20,$AF$9:AF19,1,FALSE))</f>
        <v>0</v>
      </c>
      <c r="AI20" s="134" t="str">
        <f>IF(G17="","",B16&amp;F17)</f>
        <v/>
      </c>
      <c r="AJ20" s="134">
        <f>G17</f>
        <v>0</v>
      </c>
      <c r="AK20" s="134">
        <f>IF(ISERROR(VLOOKUP(AI20,個人種目申込一覧表!$AS$15:$AT$114,2,FALSE)),リレー申込票!AJ20,VLOOKUP(AI20,個人種目申込一覧表!$AS$15:$AT$114,2,FALSE))</f>
        <v>0</v>
      </c>
      <c r="AL20" s="134" t="str">
        <f t="shared" si="2"/>
        <v/>
      </c>
      <c r="AM20" s="134" t="str">
        <f>IF(ISERROR(VLOOKUP(AI20,$AI$10:AI19,1,FALSE)),"",VLOOKUP(AI20,$AI$10:AI19,1,FALSE))</f>
        <v/>
      </c>
      <c r="AN20" s="134" t="str">
        <f t="shared" si="3"/>
        <v/>
      </c>
      <c r="AO20" s="19" t="str">
        <f>B16&amp;F17&amp;G17</f>
        <v/>
      </c>
      <c r="AP20" s="19" t="e">
        <f>VLOOKUP(AO20,個人種目申込一覧表!AK:AK,1,FALSE)</f>
        <v>#N/A</v>
      </c>
      <c r="AQ20" s="26">
        <f t="shared" si="4"/>
        <v>1</v>
      </c>
      <c r="AR20" s="19">
        <f>IF(AQ20="","",G17)</f>
        <v>0</v>
      </c>
      <c r="AS20" s="19" t="s">
        <v>63</v>
      </c>
      <c r="AT20" s="19" t="str">
        <f t="shared" si="0"/>
        <v/>
      </c>
      <c r="AU20" s="19">
        <f t="shared" si="1"/>
        <v>1</v>
      </c>
    </row>
    <row r="21" spans="2:47" ht="27" customHeight="1">
      <c r="B21" s="136"/>
      <c r="C21" s="136"/>
      <c r="D21" s="138"/>
      <c r="E21" s="139"/>
      <c r="F21" s="138"/>
      <c r="G21" s="139"/>
      <c r="H21" s="138"/>
      <c r="I21" s="139"/>
      <c r="L21" s="135" t="str">
        <f>AN22</f>
        <v/>
      </c>
      <c r="M21" s="135" t="str">
        <f>AN23</f>
        <v/>
      </c>
      <c r="N21" s="135" t="str">
        <f>AN24</f>
        <v/>
      </c>
      <c r="R21" s="1" t="str">
        <f>IF(B21="","",B21&amp;C21)</f>
        <v/>
      </c>
      <c r="S21" s="1">
        <f>IF(R21="",0,R21)</f>
        <v>0</v>
      </c>
      <c r="T21" s="1">
        <f>IF(ISERROR(VLOOKUP(S21,$R$11:R20,1,FALSE)),1,VLOOKUP(S21,$R$11:R20,1,FALSE))</f>
        <v>1</v>
      </c>
      <c r="U21" s="1" t="str">
        <f>IF(S21=T21,1,"")</f>
        <v/>
      </c>
      <c r="V21" s="1" t="str">
        <f>IF(B23="","",IF(U21=1,B23,""))</f>
        <v/>
      </c>
      <c r="AB21" s="33" t="str">
        <f>IF(AB20="","","個人ﾅﾝﾊﾞｰｶｰﾄﾞ確認下さい")</f>
        <v/>
      </c>
      <c r="AC21" s="33" t="str">
        <f>IF(AC20="","","個人ﾅﾝﾊﾞｰｶｰﾄﾞ確認下さい")</f>
        <v/>
      </c>
      <c r="AD21" s="33" t="str">
        <f>IF(AD20="","","個人ﾅﾝﾊﾞｰｶｰﾄﾞ確認下さい")</f>
        <v/>
      </c>
      <c r="AI21" s="134" t="str">
        <f>IF(I17="","",B16&amp;H17)</f>
        <v/>
      </c>
      <c r="AJ21" s="134">
        <f>I17</f>
        <v>0</v>
      </c>
      <c r="AK21" s="134">
        <f>IF(ISERROR(VLOOKUP(AI21,個人種目申込一覧表!$AS$15:$AT$114,2,FALSE)),リレー申込票!AJ21,VLOOKUP(AI21,個人種目申込一覧表!$AS$15:$AT$114,2,FALSE))</f>
        <v>0</v>
      </c>
      <c r="AL21" s="134" t="str">
        <f t="shared" si="2"/>
        <v/>
      </c>
      <c r="AM21" s="134" t="str">
        <f>IF(ISERROR(VLOOKUP(AI21,$AI$10:AI20,1,FALSE)),"",VLOOKUP(AI21,$AI$10:AI20,1,FALSE))</f>
        <v/>
      </c>
      <c r="AN21" s="134" t="str">
        <f t="shared" si="3"/>
        <v/>
      </c>
      <c r="AO21" s="19" t="str">
        <f>B16&amp;H17&amp;I17</f>
        <v/>
      </c>
      <c r="AP21" s="19" t="e">
        <f>VLOOKUP(AO21,個人種目申込一覧表!AK:AK,1,FALSE)</f>
        <v>#N/A</v>
      </c>
      <c r="AQ21" s="26">
        <f t="shared" si="4"/>
        <v>1</v>
      </c>
      <c r="AR21" s="19">
        <f>IF(AQ21="","",I17)</f>
        <v>0</v>
      </c>
      <c r="AS21" s="19" t="s">
        <v>63</v>
      </c>
      <c r="AT21" s="19" t="str">
        <f t="shared" si="0"/>
        <v/>
      </c>
      <c r="AU21" s="19">
        <f t="shared" si="1"/>
        <v>1</v>
      </c>
    </row>
    <row r="22" spans="2:47" ht="27" customHeight="1">
      <c r="B22" s="137"/>
      <c r="C22" s="136"/>
      <c r="D22" s="138"/>
      <c r="E22" s="139"/>
      <c r="F22" s="138"/>
      <c r="G22" s="139"/>
      <c r="H22" s="138"/>
      <c r="I22" s="139"/>
      <c r="L22" s="114" t="str">
        <f>IF(E22="","",LEN(E22)-LEN(SUBSTITUTE(SUBSTITUTE(E22," ",),"　",)))</f>
        <v/>
      </c>
      <c r="M22" s="124" t="str">
        <f>IF(G22="","",LEN(G22)-LEN(SUBSTITUTE(SUBSTITUTE(G22," ",),"　",)))</f>
        <v/>
      </c>
      <c r="N22" s="114" t="str">
        <f>IF(I22="","",LEN(I22)-LEN(SUBSTITUTE(SUBSTITUTE(I22," ",),"　",)))</f>
        <v/>
      </c>
      <c r="AB22" s="1" t="str">
        <f>AT25</f>
        <v/>
      </c>
      <c r="AC22" s="1" t="str">
        <f>AT26</f>
        <v/>
      </c>
      <c r="AD22" s="1" t="str">
        <f>AT27</f>
        <v/>
      </c>
      <c r="AI22" s="134" t="str">
        <f>IF(E20="","",B21&amp;D20)</f>
        <v/>
      </c>
      <c r="AJ22" s="134">
        <f>E20</f>
        <v>0</v>
      </c>
      <c r="AK22" s="134">
        <f>IF(ISERROR(VLOOKUP(AI22,個人種目申込一覧表!$AS$15:$AT$114,2,FALSE)),リレー申込票!AJ22,VLOOKUP(AI22,個人種目申込一覧表!$AS$15:$AT$114,2,FALSE))</f>
        <v>0</v>
      </c>
      <c r="AL22" s="134" t="str">
        <f t="shared" si="2"/>
        <v/>
      </c>
      <c r="AM22" s="134" t="str">
        <f>IF(ISERROR(VLOOKUP(AI22,$AI$10:AI21,1,FALSE)),"",VLOOKUP(AI22,$AI$10:AI21,1,FALSE))</f>
        <v/>
      </c>
      <c r="AN22" s="134" t="str">
        <f t="shared" si="3"/>
        <v/>
      </c>
      <c r="AO22" s="19" t="str">
        <f>B21&amp;D20&amp;E20</f>
        <v/>
      </c>
      <c r="AP22" s="19" t="e">
        <f>VLOOKUP(AO22,個人種目申込一覧表!AK:AK,1,FALSE)</f>
        <v>#N/A</v>
      </c>
      <c r="AQ22" s="26">
        <f>IF(ISERROR(D20&amp;E20=VLOOKUP(AO22,個人種目申込一覧表!AK:AK,1,FALSE)),1,"")</f>
        <v>1</v>
      </c>
      <c r="AR22" s="19">
        <f>IF(AQ22="","",E20)</f>
        <v>0</v>
      </c>
      <c r="AS22" s="19" t="s">
        <v>63</v>
      </c>
      <c r="AT22" s="19" t="str">
        <f t="shared" si="0"/>
        <v/>
      </c>
      <c r="AU22" s="19">
        <f t="shared" si="1"/>
        <v>1</v>
      </c>
    </row>
    <row r="23" spans="2:47" ht="27" customHeight="1">
      <c r="B23" s="136"/>
      <c r="C23" s="136"/>
      <c r="D23" s="138"/>
      <c r="E23" s="139"/>
      <c r="F23" s="138"/>
      <c r="G23" s="139"/>
      <c r="H23" s="138"/>
      <c r="I23" s="139"/>
      <c r="L23" s="135" t="str">
        <f>AN25</f>
        <v/>
      </c>
      <c r="M23" s="135" t="str">
        <f>AN26</f>
        <v/>
      </c>
      <c r="N23" s="135" t="str">
        <f>AN27</f>
        <v/>
      </c>
      <c r="W23" s="131">
        <f>IF(B21="男子",COUNTIF($R$11:R22,"男子4×100mR"),0)</f>
        <v>0</v>
      </c>
      <c r="X23" s="131">
        <f>IF(B21="女子",COUNTIF($S$11:S22,"女子4×100mR"),0)</f>
        <v>0</v>
      </c>
      <c r="Y23" s="131">
        <f>IF(SUM(W23:$W$38)&gt;1,W23,0)</f>
        <v>0</v>
      </c>
      <c r="Z23" s="131">
        <f>IF(SUM(X23:$X$38)&gt;1,X23,0)</f>
        <v>0</v>
      </c>
      <c r="AA23" s="131" t="str">
        <f>IF(VLOOKUP(MAX(Y23:Z23),$AB$1:$AC$7,2,FALSE)=0,"",VLOOKUP(MAX(Y23:Z23),$AB$1:$AC$7,2,FALSE))</f>
        <v/>
      </c>
      <c r="AB23" s="33" t="str">
        <f>IF(AB22="","","個人ﾅﾝﾊﾞｰｶｰﾄﾞ確認下さい")</f>
        <v/>
      </c>
      <c r="AC23" s="33" t="str">
        <f>IF(AC22="","","個人ﾅﾝﾊﾞｰｶｰﾄﾞ確認下さい")</f>
        <v/>
      </c>
      <c r="AD23" s="33" t="str">
        <f>IF(AD22="","","個人ﾅﾝﾊﾞｰｶｰﾄﾞ確認下さい")</f>
        <v/>
      </c>
      <c r="AI23" s="134" t="str">
        <f>IF(G20="","",B21&amp;F20)</f>
        <v/>
      </c>
      <c r="AJ23" s="134">
        <f>G20</f>
        <v>0</v>
      </c>
      <c r="AK23" s="134">
        <f>IF(ISERROR(VLOOKUP(AI23,個人種目申込一覧表!$AS$15:$AT$114,2,FALSE)),リレー申込票!AJ23,VLOOKUP(AI23,個人種目申込一覧表!$AS$15:$AT$114,2,FALSE))</f>
        <v>0</v>
      </c>
      <c r="AL23" s="134" t="str">
        <f t="shared" si="2"/>
        <v/>
      </c>
      <c r="AM23" s="134" t="str">
        <f>IF(ISERROR(VLOOKUP(AI23,$AI$10:AI22,1,FALSE)),"",VLOOKUP(AI23,$AI$10:AI22,1,FALSE))</f>
        <v/>
      </c>
      <c r="AN23" s="134" t="str">
        <f t="shared" si="3"/>
        <v/>
      </c>
      <c r="AO23" s="19" t="str">
        <f>B21&amp;F20&amp;G20</f>
        <v/>
      </c>
      <c r="AP23" s="19" t="e">
        <f>VLOOKUP(AO23,個人種目申込一覧表!AK:AK,1,FALSE)</f>
        <v>#N/A</v>
      </c>
      <c r="AQ23" s="26">
        <f>IF(ISERROR(F20&amp;G20=VLOOKUP(AO23,個人種目申込一覧表!AK:AK,1,FALSE)),1,"")</f>
        <v>1</v>
      </c>
      <c r="AR23" s="19">
        <f>IF(AQ23="","",G20)</f>
        <v>0</v>
      </c>
      <c r="AS23" s="19" t="s">
        <v>63</v>
      </c>
      <c r="AT23" s="19" t="str">
        <f>IF(AS23="","",AR23)</f>
        <v/>
      </c>
      <c r="AU23" s="19">
        <f>IF(AR23=AS23,"",1)</f>
        <v>1</v>
      </c>
    </row>
    <row r="24" spans="2:47" ht="6" customHeight="1">
      <c r="D24" s="46"/>
      <c r="F24" s="46"/>
      <c r="H24" s="46"/>
      <c r="L24" s="124"/>
      <c r="M24" s="124"/>
      <c r="N24" s="124"/>
      <c r="AI24" s="134" t="str">
        <f>IF(I20="","",B21&amp;H20)</f>
        <v/>
      </c>
      <c r="AJ24" s="134">
        <f>I20</f>
        <v>0</v>
      </c>
      <c r="AK24" s="134">
        <f>IF(ISERROR(VLOOKUP(AI24,個人種目申込一覧表!$AS$15:$AT$114,2,FALSE)),リレー申込票!AJ24,VLOOKUP(AI24,個人種目申込一覧表!$AS$15:$AT$114,2,FALSE))</f>
        <v>0</v>
      </c>
      <c r="AL24" s="134" t="str">
        <f t="shared" si="2"/>
        <v/>
      </c>
      <c r="AM24" s="134" t="str">
        <f>IF(ISERROR(VLOOKUP(AI24,$AI$10:AI23,1,FALSE)),"",VLOOKUP(AI24,$AI$10:AI23,1,FALSE))</f>
        <v/>
      </c>
      <c r="AN24" s="134" t="str">
        <f t="shared" si="3"/>
        <v/>
      </c>
      <c r="AO24" s="19" t="str">
        <f>B21&amp;H20&amp;I20</f>
        <v/>
      </c>
      <c r="AP24" s="19" t="e">
        <f>VLOOKUP(AO24,個人種目申込一覧表!AK:AK,1,FALSE)</f>
        <v>#N/A</v>
      </c>
      <c r="AQ24" s="26">
        <f>IF(ISERROR(AO24=AP24),1,"")</f>
        <v>1</v>
      </c>
      <c r="AR24" s="19">
        <f>IF(AQ24="","",I20)</f>
        <v>0</v>
      </c>
      <c r="AS24" s="19" t="s">
        <v>63</v>
      </c>
      <c r="AT24" s="19" t="str">
        <f>IF(AS24="","",AR24)</f>
        <v/>
      </c>
      <c r="AU24" s="19">
        <f t="shared" ref="AU24:AU45" si="5">IF(AR24=AS24,"",1)</f>
        <v>1</v>
      </c>
    </row>
    <row r="25" spans="2:47" ht="27" customHeight="1">
      <c r="B25" s="136"/>
      <c r="C25" s="136"/>
      <c r="D25" s="138"/>
      <c r="E25" s="139"/>
      <c r="F25" s="138"/>
      <c r="G25" s="139"/>
      <c r="H25" s="138"/>
      <c r="I25" s="139"/>
      <c r="L25" s="114" t="str">
        <f>IF(E25="","",LEN(E25)-LEN(SUBSTITUTE(SUBSTITUTE(E25," ",),"　",)))</f>
        <v/>
      </c>
      <c r="M25" s="124" t="str">
        <f>IF(G25="","",LEN(G25)-LEN(SUBSTITUTE(SUBSTITUTE(G25," ",),"　",)))</f>
        <v/>
      </c>
      <c r="N25" s="114" t="str">
        <f>IF(I25="","",LEN(I25)-LEN(SUBSTITUTE(SUBSTITUTE(I25," ",),"　",)))</f>
        <v/>
      </c>
      <c r="O25" s="1">
        <f>COUNTA(E25,G25,I25,E27,G27,I27)</f>
        <v>0</v>
      </c>
      <c r="AB25" s="1" t="str">
        <f>AT28</f>
        <v/>
      </c>
      <c r="AC25" s="1" t="str">
        <f>AT29</f>
        <v/>
      </c>
      <c r="AD25" s="1" t="str">
        <f>AT30</f>
        <v/>
      </c>
      <c r="AF25" s="26" t="str">
        <f>IF(E25="","",B26&amp;C26&amp;B28)</f>
        <v/>
      </c>
      <c r="AG25" s="1">
        <f>IF(AF25="",1,AF25)</f>
        <v>1</v>
      </c>
      <c r="AH25" s="3">
        <f>IF(ISERROR(VLOOKUP(AG25,$AF$9:AF24,1,FALSE)),0,VLOOKUP(AG25,$AF$9:AF24,1,FALSE))</f>
        <v>0</v>
      </c>
      <c r="AI25" s="134" t="str">
        <f>IF(E22="","",B21&amp;D22)</f>
        <v/>
      </c>
      <c r="AJ25" s="134">
        <f>E22</f>
        <v>0</v>
      </c>
      <c r="AK25" s="134">
        <f>IF(ISERROR(VLOOKUP(AI25,個人種目申込一覧表!$AS$15:$AT$114,2,FALSE)),リレー申込票!AJ25,VLOOKUP(AI25,個人種目申込一覧表!$AS$15:$AT$114,2,FALSE))</f>
        <v>0</v>
      </c>
      <c r="AL25" s="134" t="str">
        <f t="shared" si="2"/>
        <v/>
      </c>
      <c r="AM25" s="134" t="str">
        <f>IF(ISERROR(VLOOKUP(AI25,$AI$10:AI24,1,FALSE)),"",VLOOKUP(AI25,$AI$10:AI24,1,FALSE))</f>
        <v/>
      </c>
      <c r="AN25" s="134" t="str">
        <f t="shared" si="3"/>
        <v/>
      </c>
      <c r="AO25" s="19" t="str">
        <f>B21&amp;D22&amp;E22</f>
        <v/>
      </c>
      <c r="AP25" s="19" t="e">
        <f>VLOOKUP(AO25,個人種目申込一覧表!AK:AK,1,FALSE)</f>
        <v>#N/A</v>
      </c>
      <c r="AQ25" s="26">
        <f>IF(ISERROR(AO25=AP25),1,"")</f>
        <v>1</v>
      </c>
      <c r="AR25" s="19">
        <f>IF(AQ25="","",E22)</f>
        <v>0</v>
      </c>
      <c r="AS25" s="19" t="s">
        <v>63</v>
      </c>
      <c r="AT25" s="19" t="str">
        <f>IF(AS25="","",AR25)</f>
        <v/>
      </c>
      <c r="AU25" s="19">
        <f t="shared" si="5"/>
        <v>1</v>
      </c>
    </row>
    <row r="26" spans="2:47" ht="27" customHeight="1">
      <c r="B26" s="136"/>
      <c r="C26" s="136"/>
      <c r="D26" s="138"/>
      <c r="E26" s="139"/>
      <c r="F26" s="138"/>
      <c r="G26" s="139"/>
      <c r="H26" s="138"/>
      <c r="I26" s="139"/>
      <c r="L26" s="135" t="str">
        <f>AN28</f>
        <v/>
      </c>
      <c r="M26" s="135" t="str">
        <f>AN29</f>
        <v/>
      </c>
      <c r="N26" s="135" t="str">
        <f>AN30</f>
        <v/>
      </c>
      <c r="R26" s="1" t="str">
        <f>IF(B26="","",B26&amp;C26)</f>
        <v/>
      </c>
      <c r="S26" s="1">
        <f>IF(R26="",0,R26)</f>
        <v>0</v>
      </c>
      <c r="T26" s="1">
        <f>IF(ISERROR(VLOOKUP(S26,$R$11:R25,1,FALSE)),1,VLOOKUP(S26,$R$11:R25,1,FALSE))</f>
        <v>1</v>
      </c>
      <c r="U26" s="1" t="str">
        <f>IF(S26=T26,1,"")</f>
        <v/>
      </c>
      <c r="V26" s="1" t="str">
        <f>IF(B28="","",IF(U26=1,B28,""))</f>
        <v/>
      </c>
      <c r="AB26" s="33" t="str">
        <f>IF(AB25="","","個人ﾅﾝﾊﾞｰｶｰﾄﾞ確認下さい")</f>
        <v/>
      </c>
      <c r="AC26" s="33" t="str">
        <f>IF(AC25="","","個人ﾅﾝﾊﾞｰｶｰﾄﾞ確認下さい")</f>
        <v/>
      </c>
      <c r="AD26" s="33" t="str">
        <f>IF(AD25="","","個人ﾅﾝﾊﾞｰｶｰﾄﾞ確認下さい")</f>
        <v/>
      </c>
      <c r="AI26" s="134" t="str">
        <f>IF(G22="","",B21&amp;F22)</f>
        <v/>
      </c>
      <c r="AJ26" s="134">
        <f>G22</f>
        <v>0</v>
      </c>
      <c r="AK26" s="134">
        <f>IF(ISERROR(VLOOKUP(AI26,個人種目申込一覧表!$AS$15:$AT$114,2,FALSE)),リレー申込票!AJ26,VLOOKUP(AI26,個人種目申込一覧表!$AS$15:$AT$114,2,FALSE))</f>
        <v>0</v>
      </c>
      <c r="AL26" s="134" t="str">
        <f t="shared" si="2"/>
        <v/>
      </c>
      <c r="AM26" s="134" t="str">
        <f>IF(ISERROR(VLOOKUP(AI26,$AI$10:AI25,1,FALSE)),"",VLOOKUP(AI26,$AI$10:AI25,1,FALSE))</f>
        <v/>
      </c>
      <c r="AN26" s="134" t="str">
        <f t="shared" si="3"/>
        <v/>
      </c>
      <c r="AO26" s="19" t="str">
        <f>B21&amp;F22&amp;G22</f>
        <v/>
      </c>
      <c r="AP26" s="19" t="e">
        <f>VLOOKUP(AO26,個人種目申込一覧表!AK:AK,1,FALSE)</f>
        <v>#N/A</v>
      </c>
      <c r="AQ26" s="26">
        <f>IF(ISERROR(AO26=AP26),1,"")</f>
        <v>1</v>
      </c>
      <c r="AR26" s="19">
        <f>IF(AQ26="","",G22)</f>
        <v>0</v>
      </c>
      <c r="AS26" s="19" t="s">
        <v>63</v>
      </c>
      <c r="AT26" s="19" t="str">
        <f>IF(AS26="","",AR26)</f>
        <v/>
      </c>
      <c r="AU26" s="19">
        <f t="shared" si="5"/>
        <v>1</v>
      </c>
    </row>
    <row r="27" spans="2:47" ht="27" customHeight="1">
      <c r="B27" s="137"/>
      <c r="C27" s="136"/>
      <c r="D27" s="138"/>
      <c r="E27" s="139"/>
      <c r="F27" s="138"/>
      <c r="G27" s="139"/>
      <c r="H27" s="138"/>
      <c r="I27" s="139"/>
      <c r="L27" s="114" t="str">
        <f>IF(E27="","",LEN(E27)-LEN(SUBSTITUTE(SUBSTITUTE(E27," ",),"　",)))</f>
        <v/>
      </c>
      <c r="M27" s="124" t="str">
        <f>IF(G27="","",LEN(G27)-LEN(SUBSTITUTE(SUBSTITUTE(G27," ",),"　",)))</f>
        <v/>
      </c>
      <c r="N27" s="114" t="str">
        <f>IF(I27="","",LEN(I27)-LEN(SUBSTITUTE(SUBSTITUTE(I27," ",),"　",)))</f>
        <v/>
      </c>
      <c r="AB27" s="1" t="str">
        <f>AT31</f>
        <v/>
      </c>
      <c r="AC27" s="1" t="str">
        <f>AT32</f>
        <v/>
      </c>
      <c r="AD27" s="1" t="str">
        <f>AT33</f>
        <v/>
      </c>
      <c r="AI27" s="134" t="str">
        <f>IF(I22="","",B21&amp;H22)</f>
        <v/>
      </c>
      <c r="AJ27" s="134">
        <f>I22</f>
        <v>0</v>
      </c>
      <c r="AK27" s="134">
        <f>IF(ISERROR(VLOOKUP(AI27,個人種目申込一覧表!$AS$15:$AT$114,2,FALSE)),リレー申込票!AJ27,VLOOKUP(AI27,個人種目申込一覧表!$AS$15:$AT$114,2,FALSE))</f>
        <v>0</v>
      </c>
      <c r="AL27" s="134" t="str">
        <f t="shared" si="2"/>
        <v/>
      </c>
      <c r="AM27" s="134" t="str">
        <f>IF(ISERROR(VLOOKUP(AI27,$AI$10:AI26,1,FALSE)),"",VLOOKUP(AI27,$AI$10:AI26,1,FALSE))</f>
        <v/>
      </c>
      <c r="AN27" s="134" t="str">
        <f t="shared" si="3"/>
        <v/>
      </c>
      <c r="AO27" s="19" t="str">
        <f>B21&amp;H22&amp;I22</f>
        <v/>
      </c>
      <c r="AP27" s="19" t="e">
        <f>VLOOKUP(AO27,個人種目申込一覧表!AK:AK,1,FALSE)</f>
        <v>#N/A</v>
      </c>
      <c r="AQ27" s="26">
        <f>IF(ISERROR(AO27=AP27),1,"")</f>
        <v>1</v>
      </c>
      <c r="AR27" s="19">
        <f>IF(AQ27="","",I22)</f>
        <v>0</v>
      </c>
      <c r="AS27" s="19" t="s">
        <v>63</v>
      </c>
      <c r="AT27" s="19" t="str">
        <f>IF(AS27="","",AR27)</f>
        <v/>
      </c>
      <c r="AU27" s="19">
        <f t="shared" si="5"/>
        <v>1</v>
      </c>
    </row>
    <row r="28" spans="2:47" ht="27" customHeight="1">
      <c r="B28" s="136"/>
      <c r="C28" s="136"/>
      <c r="D28" s="138"/>
      <c r="E28" s="139"/>
      <c r="F28" s="138"/>
      <c r="G28" s="139"/>
      <c r="H28" s="138"/>
      <c r="I28" s="139"/>
      <c r="L28" s="135" t="str">
        <f>AN31</f>
        <v/>
      </c>
      <c r="M28" s="135" t="str">
        <f>AN32</f>
        <v/>
      </c>
      <c r="N28" s="135" t="str">
        <f>AN33</f>
        <v/>
      </c>
      <c r="W28" s="131">
        <f>IF(B26="男子",COUNTIF($R$11:R27,"男子4×100mR"),0)</f>
        <v>0</v>
      </c>
      <c r="X28" s="131">
        <f>IF(B26="女子",COUNTIF($S$11:S27,"女子4×100mR"),0)</f>
        <v>0</v>
      </c>
      <c r="Y28" s="131">
        <f>IF(SUM(W28:$W$38)&gt;1,W28,0)</f>
        <v>0</v>
      </c>
      <c r="Z28" s="131">
        <f>IF(SUM(X28:$X$38)&gt;1,X28,0)</f>
        <v>0</v>
      </c>
      <c r="AA28" s="131" t="str">
        <f>IF(VLOOKUP(MAX(Y28:Z28),$AB$1:$AC$7,2,FALSE)=0,"",VLOOKUP(MAX(Y28:Z28),$AB$1:$AC$7,2,FALSE))</f>
        <v/>
      </c>
      <c r="AB28" s="33" t="str">
        <f>IF(AB27="","","個人ﾅﾝﾊﾞｰｶｰﾄﾞ確認下さい")</f>
        <v/>
      </c>
      <c r="AC28" s="33"/>
      <c r="AD28" s="33" t="str">
        <f>IF(AD27="","","個人ﾅﾝﾊﾞｰｶｰﾄﾞ確認下さい")</f>
        <v/>
      </c>
      <c r="AI28" s="134" t="str">
        <f>IF(E25="","",B26&amp;D25)</f>
        <v/>
      </c>
      <c r="AJ28" s="134">
        <f>E25</f>
        <v>0</v>
      </c>
      <c r="AK28" s="134">
        <f>IF(ISERROR(VLOOKUP(AI28,個人種目申込一覧表!$AS$15:$AT$114,2,FALSE)),リレー申込票!AJ28,VLOOKUP(AI28,個人種目申込一覧表!$AS$15:$AT$114,2,FALSE))</f>
        <v>0</v>
      </c>
      <c r="AL28" s="134" t="str">
        <f t="shared" si="2"/>
        <v/>
      </c>
      <c r="AM28" s="134" t="str">
        <f>IF(ISERROR(VLOOKUP(AI28,$AI$10:AI27,1,FALSE)),"",VLOOKUP(AI28,$AI$10:AI27,1,FALSE))</f>
        <v/>
      </c>
      <c r="AN28" s="134" t="str">
        <f t="shared" si="3"/>
        <v/>
      </c>
      <c r="AO28" s="19" t="str">
        <f>B26&amp;D25&amp;E25</f>
        <v/>
      </c>
      <c r="AP28" s="19" t="e">
        <f>VLOOKUP(AO28,個人種目申込一覧表!AK:AK,1,FALSE)</f>
        <v>#N/A</v>
      </c>
      <c r="AQ28" s="26">
        <f t="shared" ref="AQ28:AQ43" si="6">IF(ISERROR(AO28=AP28),1,"")</f>
        <v>1</v>
      </c>
      <c r="AR28" s="19">
        <f>IF(AQ28="","",E25)</f>
        <v>0</v>
      </c>
      <c r="AS28" s="19" t="s">
        <v>63</v>
      </c>
      <c r="AT28" s="19" t="str">
        <f t="shared" ref="AT28:AT43" si="7">IF(AS28="","",AR28)</f>
        <v/>
      </c>
      <c r="AU28" s="19">
        <f t="shared" si="5"/>
        <v>1</v>
      </c>
    </row>
    <row r="29" spans="2:47" ht="6" customHeight="1">
      <c r="D29" s="46"/>
      <c r="F29" s="46"/>
      <c r="H29" s="46"/>
      <c r="L29" s="124"/>
      <c r="M29" s="124"/>
      <c r="N29" s="124"/>
      <c r="AI29" s="134" t="str">
        <f>IF(G25="","",B26&amp;F25)</f>
        <v/>
      </c>
      <c r="AJ29" s="134">
        <f>G25</f>
        <v>0</v>
      </c>
      <c r="AK29" s="134">
        <f>IF(ISERROR(VLOOKUP(AI29,個人種目申込一覧表!$AS$15:$AT$114,2,FALSE)),リレー申込票!AJ29,VLOOKUP(AI29,個人種目申込一覧表!$AS$15:$AT$114,2,FALSE))</f>
        <v>0</v>
      </c>
      <c r="AL29" s="134" t="str">
        <f t="shared" si="2"/>
        <v/>
      </c>
      <c r="AM29" s="134" t="str">
        <f>IF(ISERROR(VLOOKUP(AI29,$AI$10:AI28,1,FALSE)),"",VLOOKUP(AI29,$AI$10:AI28,1,FALSE))</f>
        <v/>
      </c>
      <c r="AN29" s="134" t="str">
        <f t="shared" si="3"/>
        <v/>
      </c>
      <c r="AO29" s="19" t="str">
        <f>B26&amp;F25&amp;G25</f>
        <v/>
      </c>
      <c r="AP29" s="19" t="e">
        <f>VLOOKUP(AO29,個人種目申込一覧表!AK:AK,1,FALSE)</f>
        <v>#N/A</v>
      </c>
      <c r="AQ29" s="26">
        <f t="shared" si="6"/>
        <v>1</v>
      </c>
      <c r="AR29" s="19">
        <f>IF(AQ29="","",G25)</f>
        <v>0</v>
      </c>
      <c r="AS29" s="19" t="s">
        <v>63</v>
      </c>
      <c r="AT29" s="19" t="str">
        <f t="shared" si="7"/>
        <v/>
      </c>
      <c r="AU29" s="19">
        <f t="shared" si="5"/>
        <v>1</v>
      </c>
    </row>
    <row r="30" spans="2:47" ht="27" customHeight="1">
      <c r="B30" s="136"/>
      <c r="C30" s="136"/>
      <c r="D30" s="138"/>
      <c r="E30" s="139"/>
      <c r="F30" s="138"/>
      <c r="G30" s="139"/>
      <c r="H30" s="138"/>
      <c r="I30" s="139"/>
      <c r="L30" s="114" t="str">
        <f>IF(E30="","",LEN(E30)-LEN(SUBSTITUTE(SUBSTITUTE(E30," ",),"　",)))</f>
        <v/>
      </c>
      <c r="M30" s="124" t="str">
        <f>IF(G30="","",LEN(G30)-LEN(SUBSTITUTE(SUBSTITUTE(G30," ",),"　",)))</f>
        <v/>
      </c>
      <c r="N30" s="114" t="str">
        <f>IF(I30="","",LEN(I30)-LEN(SUBSTITUTE(SUBSTITUTE(I30," ",),"　",)))</f>
        <v/>
      </c>
      <c r="O30" s="1">
        <f>COUNTA(E30,G30,I30,E32,G32,I32)</f>
        <v>0</v>
      </c>
      <c r="AB30" s="1" t="str">
        <f>AT34</f>
        <v/>
      </c>
      <c r="AC30" s="1" t="str">
        <f>AT35</f>
        <v/>
      </c>
      <c r="AD30" s="1" t="str">
        <f>AT36</f>
        <v/>
      </c>
      <c r="AF30" s="26" t="str">
        <f>IF(E30="","",B31&amp;C31&amp;B33)</f>
        <v/>
      </c>
      <c r="AG30" s="1">
        <f>IF(AF30="",1,AF30)</f>
        <v>1</v>
      </c>
      <c r="AH30" s="3">
        <f>IF(ISERROR(VLOOKUP(AG30,$AF$9:AF29,1,FALSE)),0,VLOOKUP(AG30,$AF$9:AF29,1,FALSE))</f>
        <v>0</v>
      </c>
      <c r="AI30" s="134" t="str">
        <f>IF(I25="","",B26&amp;H25)</f>
        <v/>
      </c>
      <c r="AJ30" s="134">
        <f>I25</f>
        <v>0</v>
      </c>
      <c r="AK30" s="134">
        <f>IF(ISERROR(VLOOKUP(AI30,個人種目申込一覧表!$AS$15:$AT$114,2,FALSE)),リレー申込票!AJ30,VLOOKUP(AI30,個人種目申込一覧表!$AS$15:$AT$114,2,FALSE))</f>
        <v>0</v>
      </c>
      <c r="AL30" s="134" t="str">
        <f t="shared" si="2"/>
        <v/>
      </c>
      <c r="AM30" s="134" t="str">
        <f>IF(ISERROR(VLOOKUP(AI30,$AI$10:AI29,1,FALSE)),"",VLOOKUP(AI30,$AI$10:AI29,1,FALSE))</f>
        <v/>
      </c>
      <c r="AN30" s="134" t="str">
        <f t="shared" si="3"/>
        <v/>
      </c>
      <c r="AO30" s="19" t="str">
        <f>B26&amp;H25&amp;I25</f>
        <v/>
      </c>
      <c r="AP30" s="19" t="e">
        <f>VLOOKUP(AO30,個人種目申込一覧表!AK:AK,1,FALSE)</f>
        <v>#N/A</v>
      </c>
      <c r="AQ30" s="26">
        <f t="shared" si="6"/>
        <v>1</v>
      </c>
      <c r="AR30" s="19">
        <f>IF(AQ30="","",I25)</f>
        <v>0</v>
      </c>
      <c r="AS30" s="19" t="s">
        <v>63</v>
      </c>
      <c r="AT30" s="19" t="str">
        <f t="shared" si="7"/>
        <v/>
      </c>
      <c r="AU30" s="19">
        <f t="shared" si="5"/>
        <v>1</v>
      </c>
    </row>
    <row r="31" spans="2:47" ht="27" customHeight="1">
      <c r="B31" s="136"/>
      <c r="C31" s="136"/>
      <c r="D31" s="138"/>
      <c r="E31" s="139"/>
      <c r="F31" s="138"/>
      <c r="G31" s="139"/>
      <c r="H31" s="138"/>
      <c r="I31" s="139"/>
      <c r="L31" s="135" t="str">
        <f>AN34</f>
        <v/>
      </c>
      <c r="M31" s="135" t="str">
        <f>AN35</f>
        <v/>
      </c>
      <c r="N31" s="135" t="str">
        <f>AN36</f>
        <v/>
      </c>
      <c r="R31" s="1" t="str">
        <f>IF(B31="","",B31&amp;C31)</f>
        <v/>
      </c>
      <c r="S31" s="1">
        <f>IF(R31="",0,R31)</f>
        <v>0</v>
      </c>
      <c r="T31" s="1">
        <f>IF(ISERROR(VLOOKUP(S31,$R$11:R30,1,FALSE)),1,VLOOKUP(S31,$R$11:R30,1,FALSE))</f>
        <v>1</v>
      </c>
      <c r="U31" s="1" t="str">
        <f>IF(S31=T31,1,"")</f>
        <v/>
      </c>
      <c r="V31" s="1" t="str">
        <f>IF(B33="","",IF(U31=1,B33,""))</f>
        <v/>
      </c>
      <c r="AB31" s="33" t="str">
        <f>IF(AB30="","","個人ﾅﾝﾊﾞｰｶｰﾄﾞ確認下さい")</f>
        <v/>
      </c>
      <c r="AC31" s="33" t="str">
        <f>IF(AC30="","","個人ﾅﾝﾊﾞｰｶｰﾄﾞ確認下さい")</f>
        <v/>
      </c>
      <c r="AD31" s="33" t="str">
        <f>IF(AD30="","","個人ﾅﾝﾊﾞｰｶｰﾄﾞ確認下さい")</f>
        <v/>
      </c>
      <c r="AI31" s="134" t="str">
        <f>IF(E27="","",B26&amp;D27)</f>
        <v/>
      </c>
      <c r="AJ31" s="134">
        <f>E27</f>
        <v>0</v>
      </c>
      <c r="AK31" s="134">
        <f>IF(ISERROR(VLOOKUP(AI31,個人種目申込一覧表!$AS$15:$AT$114,2,FALSE)),リレー申込票!AJ31,VLOOKUP(AI31,個人種目申込一覧表!$AS$15:$AT$114,2,FALSE))</f>
        <v>0</v>
      </c>
      <c r="AL31" s="134" t="str">
        <f t="shared" si="2"/>
        <v/>
      </c>
      <c r="AM31" s="134" t="str">
        <f>IF(ISERROR(VLOOKUP(AI31,$AI$10:AI30,1,FALSE)),"",VLOOKUP(AI31,$AI$10:AI30,1,FALSE))</f>
        <v/>
      </c>
      <c r="AN31" s="134" t="str">
        <f t="shared" si="3"/>
        <v/>
      </c>
      <c r="AO31" s="19" t="str">
        <f>B26&amp;D27&amp;E27</f>
        <v/>
      </c>
      <c r="AP31" s="19" t="e">
        <f>VLOOKUP(AO31,個人種目申込一覧表!AK:AK,1,FALSE)</f>
        <v>#N/A</v>
      </c>
      <c r="AQ31" s="26">
        <f t="shared" si="6"/>
        <v>1</v>
      </c>
      <c r="AR31" s="19">
        <f>IF(AQ31="","",E27)</f>
        <v>0</v>
      </c>
      <c r="AS31" s="19" t="s">
        <v>63</v>
      </c>
      <c r="AT31" s="19" t="str">
        <f t="shared" si="7"/>
        <v/>
      </c>
      <c r="AU31" s="19">
        <f t="shared" si="5"/>
        <v>1</v>
      </c>
    </row>
    <row r="32" spans="2:47" ht="27" customHeight="1">
      <c r="B32" s="137"/>
      <c r="C32" s="136"/>
      <c r="D32" s="138"/>
      <c r="E32" s="139"/>
      <c r="F32" s="138"/>
      <c r="G32" s="139"/>
      <c r="H32" s="138"/>
      <c r="I32" s="139"/>
      <c r="L32" s="114" t="str">
        <f>IF(E32="","",LEN(E32)-LEN(SUBSTITUTE(SUBSTITUTE(E32," ",),"　",)))</f>
        <v/>
      </c>
      <c r="M32" s="124" t="str">
        <f>IF(G32="","",LEN(G32)-LEN(SUBSTITUTE(SUBSTITUTE(G32," ",),"　",)))</f>
        <v/>
      </c>
      <c r="N32" s="114" t="str">
        <f>IF(I32="","",LEN(I32)-LEN(SUBSTITUTE(SUBSTITUTE(I32," ",),"　",)))</f>
        <v/>
      </c>
      <c r="AB32" s="1" t="str">
        <f>AT37</f>
        <v/>
      </c>
      <c r="AC32" s="1" t="str">
        <f>AT38</f>
        <v/>
      </c>
      <c r="AD32" s="1" t="str">
        <f>AT39</f>
        <v/>
      </c>
      <c r="AI32" s="134" t="str">
        <f>IF(G27="","",B26&amp;F27)</f>
        <v/>
      </c>
      <c r="AJ32" s="134">
        <f>G27</f>
        <v>0</v>
      </c>
      <c r="AK32" s="134">
        <f>IF(ISERROR(VLOOKUP(AI32,個人種目申込一覧表!$AS$15:$AT$114,2,FALSE)),リレー申込票!AJ32,VLOOKUP(AI32,個人種目申込一覧表!$AS$15:$AT$114,2,FALSE))</f>
        <v>0</v>
      </c>
      <c r="AL32" s="134" t="str">
        <f t="shared" si="2"/>
        <v/>
      </c>
      <c r="AM32" s="134" t="str">
        <f>IF(ISERROR(VLOOKUP(AI32,$AI$10:AI31,1,FALSE)),"",VLOOKUP(AI32,$AI$10:AI31,1,FALSE))</f>
        <v/>
      </c>
      <c r="AN32" s="134" t="str">
        <f t="shared" si="3"/>
        <v/>
      </c>
      <c r="AO32" s="19" t="str">
        <f>B26&amp;F27&amp;G27</f>
        <v/>
      </c>
      <c r="AP32" s="19" t="e">
        <f>VLOOKUP(AO32,個人種目申込一覧表!AK:AK,1,FALSE)</f>
        <v>#N/A</v>
      </c>
      <c r="AQ32" s="26">
        <f t="shared" si="6"/>
        <v>1</v>
      </c>
      <c r="AR32" s="19">
        <f>IF(AQ32="","",G27)</f>
        <v>0</v>
      </c>
      <c r="AS32" s="19" t="s">
        <v>63</v>
      </c>
      <c r="AT32" s="19" t="str">
        <f t="shared" si="7"/>
        <v/>
      </c>
      <c r="AU32" s="19">
        <f t="shared" si="5"/>
        <v>1</v>
      </c>
    </row>
    <row r="33" spans="2:47" ht="27" customHeight="1">
      <c r="B33" s="136"/>
      <c r="C33" s="136"/>
      <c r="D33" s="138"/>
      <c r="E33" s="139"/>
      <c r="F33" s="138"/>
      <c r="G33" s="139"/>
      <c r="H33" s="138"/>
      <c r="I33" s="139"/>
      <c r="L33" s="135" t="str">
        <f>AN37</f>
        <v/>
      </c>
      <c r="M33" s="135" t="str">
        <f>AN38</f>
        <v/>
      </c>
      <c r="N33" s="135" t="str">
        <f>AN39</f>
        <v/>
      </c>
      <c r="W33" s="131">
        <f>IF(B31="男子",COUNTIF($R$11:R32,"男子4×100mR"),0)</f>
        <v>0</v>
      </c>
      <c r="X33" s="131">
        <f>IF(B31="女子",COUNTIF($S$11:S32,"女子4×100mR"),0)</f>
        <v>0</v>
      </c>
      <c r="Y33" s="131">
        <f>IF(SUM(W33:$W$38)&gt;1,W33,0)</f>
        <v>0</v>
      </c>
      <c r="Z33" s="131">
        <f>IF(SUM(X33:$X$38)&gt;1,X33,0)</f>
        <v>0</v>
      </c>
      <c r="AA33" s="131" t="str">
        <f>IF(VLOOKUP(MAX(Y33:Z33),$AB$1:$AC$7,2,FALSE)=0,"",VLOOKUP(MAX(Y33:Z33),$AB$1:$AC$7,2,FALSE))</f>
        <v/>
      </c>
      <c r="AB33" s="33" t="str">
        <f>IF(AB32="","","個人ﾅﾝﾊﾞｰｶｰﾄﾞ確認下さい")</f>
        <v/>
      </c>
      <c r="AC33" s="33" t="str">
        <f>IF(AC32="","","個人ﾅﾝﾊﾞｰｶｰﾄﾞ確認下さい")</f>
        <v/>
      </c>
      <c r="AD33" s="33" t="str">
        <f>IF(AD32="","","個人ﾅﾝﾊﾞｰｶｰﾄﾞ確認下さい")</f>
        <v/>
      </c>
      <c r="AI33" s="134" t="str">
        <f>IF(I27="","",B26&amp;H27)</f>
        <v/>
      </c>
      <c r="AJ33" s="134">
        <f>I27</f>
        <v>0</v>
      </c>
      <c r="AK33" s="134">
        <f>IF(ISERROR(VLOOKUP(AI33,個人種目申込一覧表!$AS$15:$AT$114,2,FALSE)),リレー申込票!AJ33,VLOOKUP(AI33,個人種目申込一覧表!$AS$15:$AT$114,2,FALSE))</f>
        <v>0</v>
      </c>
      <c r="AL33" s="134" t="str">
        <f t="shared" si="2"/>
        <v/>
      </c>
      <c r="AM33" s="134" t="str">
        <f>IF(ISERROR(VLOOKUP(AI33,$AI$10:AI32,1,FALSE)),"",VLOOKUP(AI33,$AI$10:AI32,1,FALSE))</f>
        <v/>
      </c>
      <c r="AN33" s="134" t="str">
        <f t="shared" si="3"/>
        <v/>
      </c>
      <c r="AO33" s="19" t="str">
        <f>B26&amp;H27&amp;I27</f>
        <v/>
      </c>
      <c r="AP33" s="19" t="e">
        <f>VLOOKUP(AO33,個人種目申込一覧表!AK:AK,1,FALSE)</f>
        <v>#N/A</v>
      </c>
      <c r="AQ33" s="26">
        <f t="shared" si="6"/>
        <v>1</v>
      </c>
      <c r="AR33" s="19">
        <f>IF(AQ33="","",I27)</f>
        <v>0</v>
      </c>
      <c r="AS33" s="19" t="s">
        <v>63</v>
      </c>
      <c r="AT33" s="19" t="str">
        <f t="shared" si="7"/>
        <v/>
      </c>
      <c r="AU33" s="19">
        <f t="shared" si="5"/>
        <v>1</v>
      </c>
    </row>
    <row r="34" spans="2:47" ht="6" customHeight="1">
      <c r="D34" s="46"/>
      <c r="F34" s="46"/>
      <c r="H34" s="46"/>
      <c r="L34" s="124"/>
      <c r="M34" s="124"/>
      <c r="N34" s="124"/>
      <c r="AI34" s="134" t="str">
        <f>IF(E30="","",B31&amp;D30)</f>
        <v/>
      </c>
      <c r="AJ34" s="134">
        <f>E30</f>
        <v>0</v>
      </c>
      <c r="AK34" s="134">
        <f>IF(ISERROR(VLOOKUP(AI34,個人種目申込一覧表!$AS$15:$AT$114,2,FALSE)),リレー申込票!AJ34,VLOOKUP(AI34,個人種目申込一覧表!$AS$15:$AT$114,2,FALSE))</f>
        <v>0</v>
      </c>
      <c r="AL34" s="134" t="str">
        <f t="shared" si="2"/>
        <v/>
      </c>
      <c r="AM34" s="134" t="str">
        <f>IF(ISERROR(VLOOKUP(AI34,$AI$10:AI33,1,FALSE)),"",VLOOKUP(AI34,$AI$10:AI33,1,FALSE))</f>
        <v/>
      </c>
      <c r="AN34" s="134" t="str">
        <f t="shared" si="3"/>
        <v/>
      </c>
      <c r="AO34" s="19" t="str">
        <f>B31&amp;D30&amp;E30</f>
        <v/>
      </c>
      <c r="AP34" s="19" t="e">
        <f>VLOOKUP(AO34,個人種目申込一覧表!AK:AK,1,FALSE)</f>
        <v>#N/A</v>
      </c>
      <c r="AQ34" s="26">
        <f t="shared" si="6"/>
        <v>1</v>
      </c>
      <c r="AR34" s="19">
        <f>IF(AQ34="","",E30)</f>
        <v>0</v>
      </c>
      <c r="AS34" s="19" t="s">
        <v>63</v>
      </c>
      <c r="AT34" s="19" t="str">
        <f t="shared" si="7"/>
        <v/>
      </c>
      <c r="AU34" s="19">
        <f t="shared" si="5"/>
        <v>1</v>
      </c>
    </row>
    <row r="35" spans="2:47" ht="27" customHeight="1">
      <c r="B35" s="136"/>
      <c r="C35" s="136"/>
      <c r="D35" s="138"/>
      <c r="E35" s="139"/>
      <c r="F35" s="138"/>
      <c r="G35" s="139"/>
      <c r="H35" s="138"/>
      <c r="I35" s="139"/>
      <c r="L35" s="114" t="str">
        <f>IF(E35="","",LEN(E35)-LEN(SUBSTITUTE(SUBSTITUTE(E35," ",),"　",)))</f>
        <v/>
      </c>
      <c r="M35" s="124" t="str">
        <f>IF(G35="","",LEN(G35)-LEN(SUBSTITUTE(SUBSTITUTE(G35," ",),"　",)))</f>
        <v/>
      </c>
      <c r="N35" s="114" t="str">
        <f>IF(I35="","",LEN(I35)-LEN(SUBSTITUTE(SUBSTITUTE(I35," ",),"　",)))</f>
        <v/>
      </c>
      <c r="O35" s="1">
        <f>COUNTA(E35,G35,I35,E37,G37,I37)</f>
        <v>0</v>
      </c>
      <c r="AB35" s="1" t="str">
        <f>AT40</f>
        <v/>
      </c>
      <c r="AC35" s="1" t="str">
        <f>AT41</f>
        <v/>
      </c>
      <c r="AD35" s="1" t="str">
        <f>AT42</f>
        <v/>
      </c>
      <c r="AF35" s="26" t="str">
        <f>IF(E35="","",B36&amp;C36&amp;B38)</f>
        <v/>
      </c>
      <c r="AG35" s="1">
        <f>IF(AF35="",1,AF35)</f>
        <v>1</v>
      </c>
      <c r="AH35" s="3">
        <f>IF(ISERROR(VLOOKUP(AG35,$AF$9:AF34,1,FALSE)),0,VLOOKUP(AG35,$AF$9:AF34,1,FALSE))</f>
        <v>0</v>
      </c>
      <c r="AI35" s="134" t="str">
        <f>IF(G30="","",B31&amp;F30)</f>
        <v/>
      </c>
      <c r="AJ35" s="134">
        <f>G30</f>
        <v>0</v>
      </c>
      <c r="AK35" s="134">
        <f>IF(ISERROR(VLOOKUP(AI35,個人種目申込一覧表!$AS$15:$AT$114,2,FALSE)),リレー申込票!AJ35,VLOOKUP(AI35,個人種目申込一覧表!$AS$15:$AT$114,2,FALSE))</f>
        <v>0</v>
      </c>
      <c r="AL35" s="134" t="str">
        <f t="shared" si="2"/>
        <v/>
      </c>
      <c r="AM35" s="134" t="str">
        <f>IF(ISERROR(VLOOKUP(AI35,$AI$10:AI34,1,FALSE)),"",VLOOKUP(AI35,$AI$10:AI34,1,FALSE))</f>
        <v/>
      </c>
      <c r="AN35" s="134" t="str">
        <f t="shared" si="3"/>
        <v/>
      </c>
      <c r="AO35" s="19" t="str">
        <f>B31&amp;F30&amp;G30</f>
        <v/>
      </c>
      <c r="AP35" s="19" t="e">
        <f>VLOOKUP(AO35,個人種目申込一覧表!AK:AK,1,FALSE)</f>
        <v>#N/A</v>
      </c>
      <c r="AQ35" s="26">
        <f t="shared" si="6"/>
        <v>1</v>
      </c>
      <c r="AR35" s="19">
        <f>IF(AQ35="","",G30)</f>
        <v>0</v>
      </c>
      <c r="AS35" s="19" t="s">
        <v>63</v>
      </c>
      <c r="AT35" s="19" t="str">
        <f t="shared" si="7"/>
        <v/>
      </c>
      <c r="AU35" s="19">
        <f t="shared" si="5"/>
        <v>1</v>
      </c>
    </row>
    <row r="36" spans="2:47" ht="27" customHeight="1">
      <c r="B36" s="136"/>
      <c r="C36" s="136"/>
      <c r="D36" s="138"/>
      <c r="E36" s="139"/>
      <c r="F36" s="138"/>
      <c r="G36" s="139"/>
      <c r="H36" s="138"/>
      <c r="I36" s="139"/>
      <c r="L36" s="135" t="str">
        <f>AN40</f>
        <v/>
      </c>
      <c r="M36" s="135" t="str">
        <f>AN41</f>
        <v/>
      </c>
      <c r="N36" s="135" t="str">
        <f>AN42</f>
        <v/>
      </c>
      <c r="R36" s="1" t="str">
        <f>IF(B36="","",B36&amp;C36)</f>
        <v/>
      </c>
      <c r="S36" s="1">
        <f>IF(R36="",0,R36)</f>
        <v>0</v>
      </c>
      <c r="T36" s="1">
        <f>IF(ISERROR(VLOOKUP(S36,$R$11:R35,1,FALSE)),1,VLOOKUP(S36,$R$11:R35,1,FALSE))</f>
        <v>1</v>
      </c>
      <c r="U36" s="1" t="str">
        <f>IF(S36=T36,1,"")</f>
        <v/>
      </c>
      <c r="V36" s="1" t="str">
        <f>IF(B38="","",IF(U36=1,B38,""))</f>
        <v/>
      </c>
      <c r="AB36" s="33" t="str">
        <f>IF(AB35="","","個人ﾅﾝﾊﾞｰｶｰﾄﾞ確認下さい")</f>
        <v/>
      </c>
      <c r="AC36" s="33" t="str">
        <f>IF(AC35="","","個人ﾅﾝﾊﾞｰｶｰﾄﾞ確認下さい")</f>
        <v/>
      </c>
      <c r="AD36" s="33" t="str">
        <f>IF(AD35="","","個人ﾅﾝﾊﾞｰｶｰﾄﾞ確認下さい")</f>
        <v/>
      </c>
      <c r="AI36" s="134" t="str">
        <f>IF(I30="","",B31&amp;H30)</f>
        <v/>
      </c>
      <c r="AJ36" s="134">
        <f>I30</f>
        <v>0</v>
      </c>
      <c r="AK36" s="134">
        <f>IF(ISERROR(VLOOKUP(AI36,個人種目申込一覧表!$AS$15:$AT$114,2,FALSE)),リレー申込票!AJ36,VLOOKUP(AI36,個人種目申込一覧表!$AS$15:$AT$114,2,FALSE))</f>
        <v>0</v>
      </c>
      <c r="AL36" s="134" t="str">
        <f t="shared" si="2"/>
        <v/>
      </c>
      <c r="AM36" s="134" t="str">
        <f>IF(ISERROR(VLOOKUP(AI36,$AI$10:AI35,1,FALSE)),"",VLOOKUP(AI36,$AI$10:AI35,1,FALSE))</f>
        <v/>
      </c>
      <c r="AN36" s="134" t="str">
        <f t="shared" si="3"/>
        <v/>
      </c>
      <c r="AO36" s="19" t="str">
        <f>B31&amp;H30&amp;I30</f>
        <v/>
      </c>
      <c r="AP36" s="19" t="e">
        <f>VLOOKUP(AO36,個人種目申込一覧表!AK:AK,1,FALSE)</f>
        <v>#N/A</v>
      </c>
      <c r="AQ36" s="26">
        <f t="shared" si="6"/>
        <v>1</v>
      </c>
      <c r="AR36" s="19">
        <f>IF(AQ36="","",I30)</f>
        <v>0</v>
      </c>
      <c r="AS36" s="19" t="s">
        <v>63</v>
      </c>
      <c r="AT36" s="19" t="str">
        <f t="shared" si="7"/>
        <v/>
      </c>
      <c r="AU36" s="19">
        <f t="shared" si="5"/>
        <v>1</v>
      </c>
    </row>
    <row r="37" spans="2:47" ht="27" customHeight="1">
      <c r="B37" s="137"/>
      <c r="C37" s="136"/>
      <c r="D37" s="138"/>
      <c r="E37" s="139"/>
      <c r="F37" s="138"/>
      <c r="G37" s="139"/>
      <c r="H37" s="138"/>
      <c r="I37" s="139"/>
      <c r="L37" s="114" t="str">
        <f>IF(E37="","",LEN(E37)-LEN(SUBSTITUTE(SUBSTITUTE(E37," ",),"　",)))</f>
        <v/>
      </c>
      <c r="M37" s="124" t="str">
        <f>IF(G37="","",LEN(G37)-LEN(SUBSTITUTE(SUBSTITUTE(G37," ",),"　",)))</f>
        <v/>
      </c>
      <c r="N37" s="114" t="str">
        <f>IF(I37="","",LEN(I37)-LEN(SUBSTITUTE(SUBSTITUTE(I37," ",),"　",)))</f>
        <v/>
      </c>
      <c r="AB37" s="1" t="str">
        <f>AT43</f>
        <v/>
      </c>
      <c r="AC37" s="1" t="str">
        <f>AT44</f>
        <v/>
      </c>
      <c r="AD37" s="1" t="str">
        <f>AT45</f>
        <v/>
      </c>
      <c r="AI37" s="134" t="str">
        <f>IF(E32="","",B31&amp;D32)</f>
        <v/>
      </c>
      <c r="AJ37" s="134">
        <f>E32</f>
        <v>0</v>
      </c>
      <c r="AK37" s="134">
        <f>IF(ISERROR(VLOOKUP(AI37,個人種目申込一覧表!$AS$15:$AT$114,2,FALSE)),リレー申込票!AJ37,VLOOKUP(AI37,個人種目申込一覧表!$AS$15:$AT$114,2,FALSE))</f>
        <v>0</v>
      </c>
      <c r="AL37" s="134" t="str">
        <f t="shared" si="2"/>
        <v/>
      </c>
      <c r="AM37" s="134" t="str">
        <f>IF(ISERROR(VLOOKUP(AI37,$AI$10:AI36,1,FALSE)),"",VLOOKUP(AI37,$AI$10:AI36,1,FALSE))</f>
        <v/>
      </c>
      <c r="AN37" s="134" t="str">
        <f t="shared" si="3"/>
        <v/>
      </c>
      <c r="AO37" s="19" t="str">
        <f>B31&amp;D32&amp;E32</f>
        <v/>
      </c>
      <c r="AP37" s="19" t="e">
        <f>VLOOKUP(AO37,個人種目申込一覧表!AK:AK,1,FALSE)</f>
        <v>#N/A</v>
      </c>
      <c r="AQ37" s="26">
        <f t="shared" si="6"/>
        <v>1</v>
      </c>
      <c r="AR37" s="19">
        <f>IF(AQ37="","",E32)</f>
        <v>0</v>
      </c>
      <c r="AS37" s="19" t="s">
        <v>63</v>
      </c>
      <c r="AT37" s="19" t="str">
        <f t="shared" si="7"/>
        <v/>
      </c>
      <c r="AU37" s="19">
        <f t="shared" si="5"/>
        <v>1</v>
      </c>
    </row>
    <row r="38" spans="2:47" ht="27" customHeight="1">
      <c r="B38" s="136"/>
      <c r="C38" s="136"/>
      <c r="D38" s="138"/>
      <c r="E38" s="139"/>
      <c r="F38" s="138"/>
      <c r="G38" s="139"/>
      <c r="H38" s="138"/>
      <c r="I38" s="139"/>
      <c r="L38" s="135" t="str">
        <f>AN43</f>
        <v/>
      </c>
      <c r="M38" s="135" t="str">
        <f>AN44</f>
        <v/>
      </c>
      <c r="N38" s="135" t="str">
        <f>AN45</f>
        <v/>
      </c>
      <c r="W38" s="131">
        <f>IF(B36="男子",COUNTIF($R$11:R37,"男子4×100mR"),0)</f>
        <v>0</v>
      </c>
      <c r="X38" s="131">
        <f>IF(B36="女子",COUNTIF($S$11:S37,"女子4×100mR"),0)</f>
        <v>0</v>
      </c>
      <c r="Y38" s="131">
        <f>IF(SUM(W38:$W$38)&gt;1,W38,0)</f>
        <v>0</v>
      </c>
      <c r="Z38" s="131">
        <f>IF(SUM(X38:$X$38)&gt;1,X38,0)</f>
        <v>0</v>
      </c>
      <c r="AA38" s="131" t="str">
        <f>IF(VLOOKUP(MAX(Y38:Z38),$AB$1:$AC$7,2,FALSE)=0,"",VLOOKUP(MAX(Y38:Z38),$AB$1:$AC$7,2,FALSE))</f>
        <v/>
      </c>
      <c r="AB38" s="33" t="str">
        <f>IF(AB37="","","個人ﾅﾝﾊﾞｰｶｰﾄﾞ確認下さい")</f>
        <v/>
      </c>
      <c r="AC38" s="33" t="str">
        <f>IF(AC37="","","個人ﾅﾝﾊﾞｰｶｰﾄﾞ確認下さい")</f>
        <v/>
      </c>
      <c r="AD38" s="33" t="str">
        <f>IF(AD37="","","個人ﾅﾝﾊﾞｰｶｰﾄﾞ確認下さい")</f>
        <v/>
      </c>
      <c r="AI38" s="134" t="str">
        <f>IF(G32="","",B31&amp;F32)</f>
        <v/>
      </c>
      <c r="AJ38" s="134">
        <f>G32</f>
        <v>0</v>
      </c>
      <c r="AK38" s="134">
        <f>IF(ISERROR(VLOOKUP(AI38,個人種目申込一覧表!$AS$15:$AT$114,2,FALSE)),リレー申込票!AJ38,VLOOKUP(AI38,個人種目申込一覧表!$AS$15:$AT$114,2,FALSE))</f>
        <v>0</v>
      </c>
      <c r="AL38" s="134" t="str">
        <f t="shared" si="2"/>
        <v/>
      </c>
      <c r="AM38" s="134" t="str">
        <f>IF(ISERROR(VLOOKUP(AI38,$AI$10:AI37,1,FALSE)),"",VLOOKUP(AI38,$AI$10:AI37,1,FALSE))</f>
        <v/>
      </c>
      <c r="AN38" s="134" t="str">
        <f t="shared" si="3"/>
        <v/>
      </c>
      <c r="AO38" s="19" t="str">
        <f>B31&amp;F32&amp;G32</f>
        <v/>
      </c>
      <c r="AP38" s="19" t="e">
        <f>VLOOKUP(AO38,個人種目申込一覧表!AK:AK,1,FALSE)</f>
        <v>#N/A</v>
      </c>
      <c r="AQ38" s="26">
        <f t="shared" si="6"/>
        <v>1</v>
      </c>
      <c r="AR38" s="19">
        <f>IF(AQ38="","",G32)</f>
        <v>0</v>
      </c>
      <c r="AS38" s="19" t="s">
        <v>63</v>
      </c>
      <c r="AT38" s="19" t="str">
        <f t="shared" si="7"/>
        <v/>
      </c>
      <c r="AU38" s="19">
        <f t="shared" si="5"/>
        <v>1</v>
      </c>
    </row>
    <row r="39" spans="2:47" ht="14.25" customHeight="1">
      <c r="AI39" s="134" t="str">
        <f>IF(I32="","",B31&amp;H32)</f>
        <v/>
      </c>
      <c r="AJ39" s="134">
        <f>I32</f>
        <v>0</v>
      </c>
      <c r="AK39" s="134">
        <f>IF(ISERROR(VLOOKUP(AI39,個人種目申込一覧表!$AS$15:$AT$114,2,FALSE)),リレー申込票!AJ39,VLOOKUP(AI39,個人種目申込一覧表!$AS$15:$AT$114,2,FALSE))</f>
        <v>0</v>
      </c>
      <c r="AL39" s="134" t="str">
        <f t="shared" si="2"/>
        <v/>
      </c>
      <c r="AM39" s="134" t="str">
        <f>IF(ISERROR(VLOOKUP(AI39,$AI$10:AI38,1,FALSE)),"",VLOOKUP(AI39,$AI$10:AI38,1,FALSE))</f>
        <v/>
      </c>
      <c r="AN39" s="134" t="str">
        <f t="shared" si="3"/>
        <v/>
      </c>
      <c r="AO39" s="19" t="str">
        <f>B31&amp;H32&amp;I32</f>
        <v/>
      </c>
      <c r="AP39" s="19" t="e">
        <f>VLOOKUP(AO39,個人種目申込一覧表!AK:AK,1,FALSE)</f>
        <v>#N/A</v>
      </c>
      <c r="AQ39" s="26">
        <f t="shared" si="6"/>
        <v>1</v>
      </c>
      <c r="AR39" s="19">
        <f>IF(AQ39="","",I32)</f>
        <v>0</v>
      </c>
      <c r="AS39" s="19" t="s">
        <v>63</v>
      </c>
      <c r="AT39" s="19" t="str">
        <f t="shared" si="7"/>
        <v/>
      </c>
      <c r="AU39" s="19">
        <f t="shared" si="5"/>
        <v>1</v>
      </c>
    </row>
    <row r="40" spans="2:47" ht="14.25" customHeight="1">
      <c r="AI40" s="134" t="str">
        <f>IF(E35="","",B36&amp;D35)</f>
        <v/>
      </c>
      <c r="AJ40" s="134">
        <f>E35</f>
        <v>0</v>
      </c>
      <c r="AK40" s="134">
        <f>IF(ISERROR(VLOOKUP(AI40,個人種目申込一覧表!$AS$15:$AT$114,2,FALSE)),リレー申込票!AJ40,VLOOKUP(AI40,個人種目申込一覧表!$AS$15:$AT$114,2,FALSE))</f>
        <v>0</v>
      </c>
      <c r="AL40" s="134" t="str">
        <f t="shared" si="2"/>
        <v/>
      </c>
      <c r="AM40" s="134" t="str">
        <f>IF(ISERROR(VLOOKUP(AI40,$AI$10:AI39,1,FALSE)),"",VLOOKUP(AI40,$AI$10:AI39,1,FALSE))</f>
        <v/>
      </c>
      <c r="AN40" s="134" t="str">
        <f t="shared" si="3"/>
        <v/>
      </c>
      <c r="AO40" s="19" t="str">
        <f>B36&amp;D35&amp;E35</f>
        <v/>
      </c>
      <c r="AP40" s="19" t="e">
        <f>VLOOKUP(AO40,個人種目申込一覧表!AK:AK,1,FALSE)</f>
        <v>#N/A</v>
      </c>
      <c r="AQ40" s="26">
        <f t="shared" si="6"/>
        <v>1</v>
      </c>
      <c r="AR40" s="19">
        <f>IF(AQ40="","",E35)</f>
        <v>0</v>
      </c>
      <c r="AS40" s="19" t="s">
        <v>63</v>
      </c>
      <c r="AT40" s="19" t="str">
        <f t="shared" si="7"/>
        <v/>
      </c>
      <c r="AU40" s="19">
        <f t="shared" si="5"/>
        <v>1</v>
      </c>
    </row>
    <row r="41" spans="2:47" ht="14.25" customHeight="1">
      <c r="AI41" s="134" t="str">
        <f>IF(G35="","",B36&amp;F35)</f>
        <v/>
      </c>
      <c r="AJ41" s="134">
        <f>G35</f>
        <v>0</v>
      </c>
      <c r="AK41" s="134">
        <f>IF(ISERROR(VLOOKUP(AI41,個人種目申込一覧表!$AS$15:$AT$114,2,FALSE)),リレー申込票!AJ41,VLOOKUP(AI41,個人種目申込一覧表!$AS$15:$AT$114,2,FALSE))</f>
        <v>0</v>
      </c>
      <c r="AL41" s="134" t="str">
        <f t="shared" si="2"/>
        <v/>
      </c>
      <c r="AM41" s="134" t="str">
        <f>IF(ISERROR(VLOOKUP(AI41,$AI$10:AI40,1,FALSE)),"",VLOOKUP(AI41,$AI$10:AI40,1,FALSE))</f>
        <v/>
      </c>
      <c r="AN41" s="134" t="str">
        <f t="shared" si="3"/>
        <v/>
      </c>
      <c r="AO41" s="19" t="str">
        <f>B36&amp;F35&amp;G35</f>
        <v/>
      </c>
      <c r="AP41" s="19" t="e">
        <f>VLOOKUP(AO41,個人種目申込一覧表!AK:AK,1,FALSE)</f>
        <v>#N/A</v>
      </c>
      <c r="AQ41" s="26">
        <f t="shared" si="6"/>
        <v>1</v>
      </c>
      <c r="AR41" s="19">
        <f>IF(AQ41="","",G35)</f>
        <v>0</v>
      </c>
      <c r="AS41" s="19" t="s">
        <v>63</v>
      </c>
      <c r="AT41" s="19" t="str">
        <f t="shared" si="7"/>
        <v/>
      </c>
      <c r="AU41" s="19">
        <f t="shared" si="5"/>
        <v>1</v>
      </c>
    </row>
    <row r="42" spans="2:47" ht="14.25" customHeight="1">
      <c r="AI42" s="134" t="str">
        <f>IF(I35="","",B36&amp;H35)</f>
        <v/>
      </c>
      <c r="AJ42" s="134">
        <f>I35</f>
        <v>0</v>
      </c>
      <c r="AK42" s="134">
        <f>IF(ISERROR(VLOOKUP(AI42,個人種目申込一覧表!$AS$15:$AT$114,2,FALSE)),リレー申込票!AJ42,VLOOKUP(AI42,個人種目申込一覧表!$AS$15:$AT$114,2,FALSE))</f>
        <v>0</v>
      </c>
      <c r="AL42" s="134" t="str">
        <f t="shared" si="2"/>
        <v/>
      </c>
      <c r="AM42" s="134" t="str">
        <f>IF(ISERROR(VLOOKUP(AI42,$AI$10:AI41,1,FALSE)),"",VLOOKUP(AI42,$AI$10:AI41,1,FALSE))</f>
        <v/>
      </c>
      <c r="AN42" s="134" t="str">
        <f t="shared" si="3"/>
        <v/>
      </c>
      <c r="AO42" s="19" t="str">
        <f>B36&amp;H35&amp;I35</f>
        <v/>
      </c>
      <c r="AP42" s="19" t="e">
        <f>VLOOKUP(AO42,個人種目申込一覧表!AK:AK,1,FALSE)</f>
        <v>#N/A</v>
      </c>
      <c r="AQ42" s="26">
        <f t="shared" si="6"/>
        <v>1</v>
      </c>
      <c r="AR42" s="19">
        <f>IF(AQ42="","",I35)</f>
        <v>0</v>
      </c>
      <c r="AS42" s="19" t="s">
        <v>63</v>
      </c>
      <c r="AT42" s="19" t="str">
        <f t="shared" si="7"/>
        <v/>
      </c>
      <c r="AU42" s="19">
        <f t="shared" si="5"/>
        <v>1</v>
      </c>
    </row>
    <row r="43" spans="2:47" ht="14.25" customHeight="1">
      <c r="AI43" s="134" t="str">
        <f>IF(E37="","",B36&amp;D37)</f>
        <v/>
      </c>
      <c r="AJ43" s="134">
        <f>E37</f>
        <v>0</v>
      </c>
      <c r="AK43" s="134">
        <f>IF(ISERROR(VLOOKUP(AI43,個人種目申込一覧表!$AS$15:$AT$114,2,FALSE)),リレー申込票!AJ43,VLOOKUP(AI43,個人種目申込一覧表!$AS$15:$AT$114,2,FALSE))</f>
        <v>0</v>
      </c>
      <c r="AL43" s="134" t="str">
        <f t="shared" si="2"/>
        <v/>
      </c>
      <c r="AM43" s="134" t="str">
        <f>IF(ISERROR(VLOOKUP(AI43,$AI$10:AI42,1,FALSE)),"",VLOOKUP(AI43,$AI$10:AI42,1,FALSE))</f>
        <v/>
      </c>
      <c r="AN43" s="134" t="str">
        <f t="shared" si="3"/>
        <v/>
      </c>
      <c r="AO43" s="19" t="str">
        <f>B36&amp;D37&amp;E37</f>
        <v/>
      </c>
      <c r="AP43" s="19" t="e">
        <f>VLOOKUP(AO43,個人種目申込一覧表!AK:AK,1,FALSE)</f>
        <v>#N/A</v>
      </c>
      <c r="AQ43" s="26">
        <f t="shared" si="6"/>
        <v>1</v>
      </c>
      <c r="AR43" s="19">
        <f>IF(AQ43="","",E37)</f>
        <v>0</v>
      </c>
      <c r="AS43" s="19" t="s">
        <v>63</v>
      </c>
      <c r="AT43" s="19" t="str">
        <f t="shared" si="7"/>
        <v/>
      </c>
      <c r="AU43" s="19">
        <f t="shared" si="5"/>
        <v>1</v>
      </c>
    </row>
    <row r="44" spans="2:47" ht="14.25" customHeight="1">
      <c r="AI44" s="134" t="str">
        <f>IF(G37="","",B36&amp;F37)</f>
        <v/>
      </c>
      <c r="AJ44" s="134">
        <f>G37</f>
        <v>0</v>
      </c>
      <c r="AK44" s="134">
        <f>IF(ISERROR(VLOOKUP(AI44,個人種目申込一覧表!$AS$15:$AT$114,2,FALSE)),リレー申込票!AJ44,VLOOKUP(AI44,個人種目申込一覧表!$AS$15:$AT$114,2,FALSE))</f>
        <v>0</v>
      </c>
      <c r="AL44" s="134" t="str">
        <f t="shared" si="2"/>
        <v/>
      </c>
      <c r="AM44" s="134" t="str">
        <f>IF(ISERROR(VLOOKUP(AI44,$AI$10:AI43,1,FALSE)),"",VLOOKUP(AI44,$AI$10:AI43,1,FALSE))</f>
        <v/>
      </c>
      <c r="AN44" s="134" t="str">
        <f t="shared" si="3"/>
        <v/>
      </c>
      <c r="AO44" s="19" t="str">
        <f>B36&amp;F37&amp;G37</f>
        <v/>
      </c>
      <c r="AP44" s="19" t="e">
        <f>VLOOKUP(AO44,個人種目申込一覧表!AK:AK,1,FALSE)</f>
        <v>#N/A</v>
      </c>
      <c r="AQ44" s="26">
        <f>IF(ISERROR(AO44=AP44),1,"")</f>
        <v>1</v>
      </c>
      <c r="AR44" s="19">
        <f>IF(AQ44="","",G37)</f>
        <v>0</v>
      </c>
      <c r="AS44" s="19" t="s">
        <v>63</v>
      </c>
      <c r="AT44" s="19" t="str">
        <f>IF(AS44="","",AR44)</f>
        <v/>
      </c>
      <c r="AU44" s="19">
        <f t="shared" si="5"/>
        <v>1</v>
      </c>
    </row>
    <row r="45" spans="2:47" ht="14.25" customHeight="1">
      <c r="AI45" s="134" t="str">
        <f>IF(G38="","",B37&amp;F38)</f>
        <v/>
      </c>
      <c r="AJ45" s="134">
        <f>I37</f>
        <v>0</v>
      </c>
      <c r="AK45" s="134">
        <f>IF(ISERROR(VLOOKUP(AI45,個人種目申込一覧表!$AS$15:$AT$114,2,FALSE)),リレー申込票!AJ45,VLOOKUP(AI45,個人種目申込一覧表!$AS$15:$AT$114,2,FALSE))</f>
        <v>0</v>
      </c>
      <c r="AL45" s="134" t="str">
        <f t="shared" si="2"/>
        <v/>
      </c>
      <c r="AM45" s="134" t="str">
        <f>IF(ISERROR(VLOOKUP(AI45,$AI$10:AI44,1,FALSE)),"",VLOOKUP(AI45,$AI$10:AI44,1,FALSE))</f>
        <v/>
      </c>
      <c r="AN45" s="134" t="str">
        <f t="shared" si="3"/>
        <v/>
      </c>
      <c r="AO45" s="19" t="str">
        <f>B36&amp;H37&amp;I37</f>
        <v/>
      </c>
      <c r="AP45" s="19" t="e">
        <f>VLOOKUP(AO45,個人種目申込一覧表!AK:AK,1,FALSE)</f>
        <v>#N/A</v>
      </c>
      <c r="AQ45" s="26">
        <f>IF(ISERROR(AO45=AP45),1,"")</f>
        <v>1</v>
      </c>
      <c r="AR45" s="19">
        <f>IF(AQ45="","",I37)</f>
        <v>0</v>
      </c>
      <c r="AS45" s="19" t="s">
        <v>63</v>
      </c>
      <c r="AT45" s="19" t="str">
        <f>IF(AS45="","",AR45)</f>
        <v/>
      </c>
      <c r="AU45" s="19">
        <f t="shared" si="5"/>
        <v>1</v>
      </c>
    </row>
    <row r="46" spans="2:47" ht="14.25" customHeight="1"/>
    <row r="47" spans="2:47" ht="14.25" customHeight="1"/>
    <row r="48" spans="2:4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sheetData>
  <sheetProtection password="DBEB" sheet="1" selectLockedCells="1"/>
  <mergeCells count="2">
    <mergeCell ref="B1:F1"/>
    <mergeCell ref="K3:N6"/>
  </mergeCells>
  <phoneticPr fontId="1"/>
  <conditionalFormatting sqref="B11">
    <cfRule type="expression" dxfId="98" priority="111" stopIfTrue="1">
      <formula>AND(B11="",E10&gt;0)</formula>
    </cfRule>
  </conditionalFormatting>
  <conditionalFormatting sqref="B13">
    <cfRule type="expression" dxfId="97" priority="153" stopIfTrue="1">
      <formula>AH10&gt;0</formula>
    </cfRule>
  </conditionalFormatting>
  <conditionalFormatting sqref="B16">
    <cfRule type="expression" dxfId="96" priority="109" stopIfTrue="1">
      <formula>AND(B16="",E15&gt;0)</formula>
    </cfRule>
  </conditionalFormatting>
  <conditionalFormatting sqref="B18">
    <cfRule type="expression" dxfId="95" priority="152" stopIfTrue="1">
      <formula>AH15&gt;0</formula>
    </cfRule>
  </conditionalFormatting>
  <conditionalFormatting sqref="B21">
    <cfRule type="expression" dxfId="94" priority="107" stopIfTrue="1">
      <formula>AND(B21="",E20&gt;0)</formula>
    </cfRule>
  </conditionalFormatting>
  <conditionalFormatting sqref="B23">
    <cfRule type="expression" dxfId="93" priority="151" stopIfTrue="1">
      <formula>AH20&gt;0</formula>
    </cfRule>
  </conditionalFormatting>
  <conditionalFormatting sqref="B26">
    <cfRule type="expression" dxfId="92" priority="105" stopIfTrue="1">
      <formula>AND(B26="",E25&gt;0)</formula>
    </cfRule>
  </conditionalFormatting>
  <conditionalFormatting sqref="B28">
    <cfRule type="expression" dxfId="91" priority="150" stopIfTrue="1">
      <formula>AH25&gt;0</formula>
    </cfRule>
  </conditionalFormatting>
  <conditionalFormatting sqref="B31">
    <cfRule type="expression" dxfId="90" priority="103" stopIfTrue="1">
      <formula>AND(B31="",E30&gt;0)</formula>
    </cfRule>
  </conditionalFormatting>
  <conditionalFormatting sqref="B33">
    <cfRule type="expression" dxfId="89" priority="149" stopIfTrue="1">
      <formula>AH30&gt;0</formula>
    </cfRule>
  </conditionalFormatting>
  <conditionalFormatting sqref="B36">
    <cfRule type="expression" dxfId="88" priority="101" stopIfTrue="1">
      <formula>AND(B36="",E35&gt;0)</formula>
    </cfRule>
  </conditionalFormatting>
  <conditionalFormatting sqref="B38">
    <cfRule type="expression" dxfId="87" priority="148" stopIfTrue="1">
      <formula>AH35&gt;0</formula>
    </cfRule>
  </conditionalFormatting>
  <conditionalFormatting sqref="B11:I11 B16:I16 B21:I21 B26:I26 B31:I31 B36:I36">
    <cfRule type="expression" dxfId="86" priority="239" stopIfTrue="1">
      <formula>NOT(ISERROR(SEARCH("男",$B11)))</formula>
    </cfRule>
    <cfRule type="expression" dxfId="85" priority="238" stopIfTrue="1">
      <formula>NOT(ISERROR(SEARCH("女",$B11)))</formula>
    </cfRule>
  </conditionalFormatting>
  <conditionalFormatting sqref="B13:I13 B18:I18 B23:I23 B28:I28 B33:I33 B38:I38">
    <cfRule type="expression" dxfId="84" priority="245" stopIfTrue="1">
      <formula>NOT(ISERROR(SEARCH("男",$B11)))</formula>
    </cfRule>
    <cfRule type="expression" dxfId="83" priority="244" stopIfTrue="1">
      <formula>NOT(ISERROR(SEARCH("女",$B11)))</formula>
    </cfRule>
  </conditionalFormatting>
  <conditionalFormatting sqref="C11">
    <cfRule type="expression" dxfId="82" priority="110" stopIfTrue="1">
      <formula>AND(C11="",E10&gt;0)</formula>
    </cfRule>
  </conditionalFormatting>
  <conditionalFormatting sqref="C16">
    <cfRule type="expression" dxfId="81" priority="79" stopIfTrue="1">
      <formula>AND(C16="",E15&gt;0)</formula>
    </cfRule>
  </conditionalFormatting>
  <conditionalFormatting sqref="C21">
    <cfRule type="expression" dxfId="80" priority="78" stopIfTrue="1">
      <formula>AND(C21="",E20&gt;0)</formula>
    </cfRule>
  </conditionalFormatting>
  <conditionalFormatting sqref="C26">
    <cfRule type="expression" dxfId="79" priority="77" stopIfTrue="1">
      <formula>AND(C26="",E25&gt;0)</formula>
    </cfRule>
  </conditionalFormatting>
  <conditionalFormatting sqref="C31">
    <cfRule type="expression" dxfId="78" priority="76" stopIfTrue="1">
      <formula>AND(C31="",E30&gt;0)</formula>
    </cfRule>
  </conditionalFormatting>
  <conditionalFormatting sqref="C36">
    <cfRule type="expression" dxfId="77" priority="75" stopIfTrue="1">
      <formula>AND(C36="",E35&gt;0)</formula>
    </cfRule>
  </conditionalFormatting>
  <conditionalFormatting sqref="D10:I10 D15:I15 D20:I20 D25:I25 D30:I30 D35:I35">
    <cfRule type="expression" dxfId="76" priority="240" stopIfTrue="1">
      <formula>NOT(ISERROR(SEARCH("女",$B11)))</formula>
    </cfRule>
    <cfRule type="expression" dxfId="75" priority="241" stopIfTrue="1">
      <formula>NOT(ISERROR(SEARCH("男",$B11)))</formula>
    </cfRule>
  </conditionalFormatting>
  <conditionalFormatting sqref="D12:I12 D17:I17 D22:I22 D27:I27 D32:I32 D37:I37">
    <cfRule type="expression" dxfId="74" priority="242" stopIfTrue="1">
      <formula>NOT(ISERROR(SEARCH("女",$B11)))</formula>
    </cfRule>
    <cfRule type="expression" dxfId="73" priority="243" stopIfTrue="1">
      <formula>NOT(ISERROR(SEARCH("男",$B11)))</formula>
    </cfRule>
  </conditionalFormatting>
  <conditionalFormatting sqref="E11">
    <cfRule type="expression" dxfId="72" priority="147" stopIfTrue="1">
      <formula>AND(E11="",E10&gt;0)</formula>
    </cfRule>
  </conditionalFormatting>
  <conditionalFormatting sqref="E13">
    <cfRule type="expression" dxfId="71" priority="144" stopIfTrue="1">
      <formula>AND(E13="",E12&gt;0)</formula>
    </cfRule>
  </conditionalFormatting>
  <conditionalFormatting sqref="E16">
    <cfRule type="expression" dxfId="70" priority="141" stopIfTrue="1">
      <formula>AND(E16="",E15&gt;0)</formula>
    </cfRule>
  </conditionalFormatting>
  <conditionalFormatting sqref="E18">
    <cfRule type="expression" dxfId="69" priority="138" stopIfTrue="1">
      <formula>AND(E18="",E17&gt;0)</formula>
    </cfRule>
  </conditionalFormatting>
  <conditionalFormatting sqref="E21">
    <cfRule type="expression" dxfId="68" priority="123" stopIfTrue="1">
      <formula>AND(E21="",E20&gt;0)</formula>
    </cfRule>
  </conditionalFormatting>
  <conditionalFormatting sqref="E23">
    <cfRule type="expression" dxfId="67" priority="135" stopIfTrue="1">
      <formula>AND(E23="",E22&gt;0)</formula>
    </cfRule>
  </conditionalFormatting>
  <conditionalFormatting sqref="E26">
    <cfRule type="expression" dxfId="66" priority="120" stopIfTrue="1">
      <formula>AND(E26="",E25&gt;0)</formula>
    </cfRule>
  </conditionalFormatting>
  <conditionalFormatting sqref="E28">
    <cfRule type="expression" dxfId="65" priority="132" stopIfTrue="1">
      <formula>AND(E28="",E27&gt;0)</formula>
    </cfRule>
  </conditionalFormatting>
  <conditionalFormatting sqref="E31">
    <cfRule type="expression" dxfId="64" priority="117" stopIfTrue="1">
      <formula>AND(E31="",E30&gt;0)</formula>
    </cfRule>
  </conditionalFormatting>
  <conditionalFormatting sqref="E33">
    <cfRule type="expression" dxfId="63" priority="129" stopIfTrue="1">
      <formula>AND(E33="",E32&gt;0)</formula>
    </cfRule>
  </conditionalFormatting>
  <conditionalFormatting sqref="E36">
    <cfRule type="expression" dxfId="62" priority="114" stopIfTrue="1">
      <formula>AND(E36="",E35&gt;0)</formula>
    </cfRule>
  </conditionalFormatting>
  <conditionalFormatting sqref="E38">
    <cfRule type="expression" dxfId="61" priority="126" stopIfTrue="1">
      <formula>AND(E38="",E37&gt;0)</formula>
    </cfRule>
  </conditionalFormatting>
  <conditionalFormatting sqref="G11">
    <cfRule type="expression" dxfId="60" priority="146" stopIfTrue="1">
      <formula>AND(G11="",G10&gt;0)</formula>
    </cfRule>
  </conditionalFormatting>
  <conditionalFormatting sqref="G13">
    <cfRule type="expression" dxfId="59" priority="143" stopIfTrue="1">
      <formula>AND(G13="",G12&gt;0)</formula>
    </cfRule>
  </conditionalFormatting>
  <conditionalFormatting sqref="G16">
    <cfRule type="expression" dxfId="58" priority="140" stopIfTrue="1">
      <formula>AND(G16="",G15&gt;0)</formula>
    </cfRule>
  </conditionalFormatting>
  <conditionalFormatting sqref="G18">
    <cfRule type="expression" dxfId="57" priority="137" stopIfTrue="1">
      <formula>AND(G18="",G17&gt;0)</formula>
    </cfRule>
  </conditionalFormatting>
  <conditionalFormatting sqref="G21">
    <cfRule type="expression" dxfId="56" priority="122" stopIfTrue="1">
      <formula>AND(G21="",G20&gt;0)</formula>
    </cfRule>
  </conditionalFormatting>
  <conditionalFormatting sqref="G23">
    <cfRule type="expression" dxfId="55" priority="134" stopIfTrue="1">
      <formula>AND(G23="",G22&gt;0)</formula>
    </cfRule>
  </conditionalFormatting>
  <conditionalFormatting sqref="G26">
    <cfRule type="expression" dxfId="54" priority="119" stopIfTrue="1">
      <formula>AND(G26="",G25&gt;0)</formula>
    </cfRule>
  </conditionalFormatting>
  <conditionalFormatting sqref="G28">
    <cfRule type="expression" dxfId="53" priority="131" stopIfTrue="1">
      <formula>AND(G28="",G27&gt;0)</formula>
    </cfRule>
  </conditionalFormatting>
  <conditionalFormatting sqref="G31">
    <cfRule type="expression" dxfId="52" priority="116" stopIfTrue="1">
      <formula>AND(G31="",G30&gt;0)</formula>
    </cfRule>
  </conditionalFormatting>
  <conditionalFormatting sqref="G33">
    <cfRule type="expression" dxfId="51" priority="128" stopIfTrue="1">
      <formula>AND(G33="",G32&gt;0)</formula>
    </cfRule>
  </conditionalFormatting>
  <conditionalFormatting sqref="G36">
    <cfRule type="expression" dxfId="50" priority="113" stopIfTrue="1">
      <formula>AND(G36="",G35&gt;0)</formula>
    </cfRule>
  </conditionalFormatting>
  <conditionalFormatting sqref="G38">
    <cfRule type="expression" dxfId="49" priority="125" stopIfTrue="1">
      <formula>AND(G38="",G37&gt;0)</formula>
    </cfRule>
  </conditionalFormatting>
  <conditionalFormatting sqref="I11">
    <cfRule type="expression" dxfId="48" priority="145" stopIfTrue="1">
      <formula>AND(I11="",I10&gt;0)</formula>
    </cfRule>
  </conditionalFormatting>
  <conditionalFormatting sqref="I13">
    <cfRule type="expression" dxfId="47" priority="142" stopIfTrue="1">
      <formula>AND(I13="",I12&gt;0)</formula>
    </cfRule>
  </conditionalFormatting>
  <conditionalFormatting sqref="I16">
    <cfRule type="expression" dxfId="46" priority="139" stopIfTrue="1">
      <formula>AND(I16="",I15&gt;0)</formula>
    </cfRule>
  </conditionalFormatting>
  <conditionalFormatting sqref="I18">
    <cfRule type="expression" dxfId="45" priority="136" stopIfTrue="1">
      <formula>AND(I18="",I17&gt;0)</formula>
    </cfRule>
  </conditionalFormatting>
  <conditionalFormatting sqref="I21">
    <cfRule type="expression" dxfId="44" priority="121" stopIfTrue="1">
      <formula>AND(I21="",I20&gt;0)</formula>
    </cfRule>
  </conditionalFormatting>
  <conditionalFormatting sqref="I23">
    <cfRule type="expression" dxfId="43" priority="133" stopIfTrue="1">
      <formula>AND(I23="",I22&gt;0)</formula>
    </cfRule>
  </conditionalFormatting>
  <conditionalFormatting sqref="I26">
    <cfRule type="expression" dxfId="42" priority="118" stopIfTrue="1">
      <formula>AND(I26="",I25&gt;0)</formula>
    </cfRule>
  </conditionalFormatting>
  <conditionalFormatting sqref="I28">
    <cfRule type="expression" dxfId="41" priority="130" stopIfTrue="1">
      <formula>AND(I28="",I27&gt;0)</formula>
    </cfRule>
  </conditionalFormatting>
  <conditionalFormatting sqref="I31">
    <cfRule type="expression" dxfId="40" priority="115" stopIfTrue="1">
      <formula>AND(I31="",I30&gt;0)</formula>
    </cfRule>
  </conditionalFormatting>
  <conditionalFormatting sqref="I33">
    <cfRule type="expression" dxfId="39" priority="127" stopIfTrue="1">
      <formula>AND(I33="",I32&gt;0)</formula>
    </cfRule>
  </conditionalFormatting>
  <conditionalFormatting sqref="I36">
    <cfRule type="expression" dxfId="38" priority="112" stopIfTrue="1">
      <formula>AND(I36="",I35&gt;0)</formula>
    </cfRule>
  </conditionalFormatting>
  <conditionalFormatting sqref="I38">
    <cfRule type="expression" dxfId="37" priority="124" stopIfTrue="1">
      <formula>AND(I38="",I37&gt;0)</formula>
    </cfRule>
  </conditionalFormatting>
  <conditionalFormatting sqref="L10">
    <cfRule type="cellIs" dxfId="36" priority="73" stopIfTrue="1" operator="notEqual">
      <formula>1</formula>
    </cfRule>
  </conditionalFormatting>
  <conditionalFormatting sqref="L12">
    <cfRule type="cellIs" dxfId="35" priority="33" stopIfTrue="1" operator="notEqual">
      <formula>1</formula>
    </cfRule>
  </conditionalFormatting>
  <conditionalFormatting sqref="L15">
    <cfRule type="cellIs" dxfId="34" priority="30" stopIfTrue="1" operator="notEqual">
      <formula>1</formula>
    </cfRule>
  </conditionalFormatting>
  <conditionalFormatting sqref="L17">
    <cfRule type="cellIs" dxfId="33" priority="27" stopIfTrue="1" operator="notEqual">
      <formula>1</formula>
    </cfRule>
  </conditionalFormatting>
  <conditionalFormatting sqref="L20">
    <cfRule type="cellIs" dxfId="32" priority="24" stopIfTrue="1" operator="notEqual">
      <formula>1</formula>
    </cfRule>
  </conditionalFormatting>
  <conditionalFormatting sqref="L22">
    <cfRule type="cellIs" dxfId="31" priority="21" stopIfTrue="1" operator="notEqual">
      <formula>1</formula>
    </cfRule>
  </conditionalFormatting>
  <conditionalFormatting sqref="L25">
    <cfRule type="cellIs" dxfId="30" priority="18" stopIfTrue="1" operator="notEqual">
      <formula>1</formula>
    </cfRule>
  </conditionalFormatting>
  <conditionalFormatting sqref="L27">
    <cfRule type="cellIs" dxfId="29" priority="15" stopIfTrue="1" operator="notEqual">
      <formula>1</formula>
    </cfRule>
  </conditionalFormatting>
  <conditionalFormatting sqref="L30">
    <cfRule type="cellIs" dxfId="28" priority="12" stopIfTrue="1" operator="notEqual">
      <formula>1</formula>
    </cfRule>
  </conditionalFormatting>
  <conditionalFormatting sqref="L32">
    <cfRule type="cellIs" dxfId="27" priority="9" stopIfTrue="1" operator="notEqual">
      <formula>1</formula>
    </cfRule>
  </conditionalFormatting>
  <conditionalFormatting sqref="L35">
    <cfRule type="cellIs" dxfId="26" priority="6" stopIfTrue="1" operator="notEqual">
      <formula>1</formula>
    </cfRule>
  </conditionalFormatting>
  <conditionalFormatting sqref="L37">
    <cfRule type="cellIs" dxfId="25" priority="3" stopIfTrue="1" operator="notEqual">
      <formula>1</formula>
    </cfRule>
  </conditionalFormatting>
  <conditionalFormatting sqref="L11:N11">
    <cfRule type="cellIs" dxfId="24" priority="74" stopIfTrue="1" operator="equal">
      <formula>"ﾅﾝﾊﾞｰｶｰﾄﾞ確認下さい"</formula>
    </cfRule>
  </conditionalFormatting>
  <conditionalFormatting sqref="L13:N13">
    <cfRule type="cellIs" dxfId="23" priority="34" stopIfTrue="1" operator="equal">
      <formula>"ﾅﾝﾊﾞｰｶｰﾄﾞ確認下さい"</formula>
    </cfRule>
  </conditionalFormatting>
  <conditionalFormatting sqref="L16:N16">
    <cfRule type="cellIs" dxfId="22" priority="31" stopIfTrue="1" operator="equal">
      <formula>"ﾅﾝﾊﾞｰｶｰﾄﾞ確認下さい"</formula>
    </cfRule>
  </conditionalFormatting>
  <conditionalFormatting sqref="L18:N18">
    <cfRule type="cellIs" dxfId="21" priority="1" stopIfTrue="1" operator="equal">
      <formula>"ﾅﾝﾊﾞｰｶｰﾄﾞ確認下さい"</formula>
    </cfRule>
  </conditionalFormatting>
  <conditionalFormatting sqref="L21:N21">
    <cfRule type="cellIs" dxfId="20" priority="25" stopIfTrue="1" operator="equal">
      <formula>"ﾅﾝﾊﾞｰｶｰﾄﾞ確認下さい"</formula>
    </cfRule>
  </conditionalFormatting>
  <conditionalFormatting sqref="L23:N23">
    <cfRule type="cellIs" dxfId="19" priority="22" stopIfTrue="1" operator="equal">
      <formula>"ﾅﾝﾊﾞｰｶｰﾄﾞ確認下さい"</formula>
    </cfRule>
  </conditionalFormatting>
  <conditionalFormatting sqref="L26:N26">
    <cfRule type="cellIs" dxfId="18" priority="19" stopIfTrue="1" operator="equal">
      <formula>"ﾅﾝﾊﾞｰｶｰﾄﾞ確認下さい"</formula>
    </cfRule>
  </conditionalFormatting>
  <conditionalFormatting sqref="L28:N28">
    <cfRule type="cellIs" dxfId="17" priority="16" stopIfTrue="1" operator="equal">
      <formula>"ﾅﾝﾊﾞｰｶｰﾄﾞ確認下さい"</formula>
    </cfRule>
  </conditionalFormatting>
  <conditionalFormatting sqref="L31:N31">
    <cfRule type="cellIs" dxfId="16" priority="13" stopIfTrue="1" operator="equal">
      <formula>"ﾅﾝﾊﾞｰｶｰﾄﾞ確認下さい"</formula>
    </cfRule>
  </conditionalFormatting>
  <conditionalFormatting sqref="L33:N33">
    <cfRule type="cellIs" dxfId="15" priority="10" stopIfTrue="1" operator="equal">
      <formula>"ﾅﾝﾊﾞｰｶｰﾄﾞ確認下さい"</formula>
    </cfRule>
  </conditionalFormatting>
  <conditionalFormatting sqref="L36:N36">
    <cfRule type="cellIs" dxfId="14" priority="7" stopIfTrue="1" operator="equal">
      <formula>"ﾅﾝﾊﾞｰｶｰﾄﾞ確認下さい"</formula>
    </cfRule>
  </conditionalFormatting>
  <conditionalFormatting sqref="L38:N38">
    <cfRule type="cellIs" dxfId="13" priority="4" stopIfTrue="1" operator="equal">
      <formula>"ﾅﾝﾊﾞｰｶｰﾄﾞ確認下さい"</formula>
    </cfRule>
  </conditionalFormatting>
  <conditionalFormatting sqref="N10">
    <cfRule type="cellIs" dxfId="12" priority="71" stopIfTrue="1" operator="notEqual">
      <formula>1</formula>
    </cfRule>
  </conditionalFormatting>
  <conditionalFormatting sqref="N12">
    <cfRule type="cellIs" dxfId="11" priority="32" stopIfTrue="1" operator="notEqual">
      <formula>1</formula>
    </cfRule>
  </conditionalFormatting>
  <conditionalFormatting sqref="N15">
    <cfRule type="cellIs" dxfId="10" priority="29" stopIfTrue="1" operator="notEqual">
      <formula>1</formula>
    </cfRule>
  </conditionalFormatting>
  <conditionalFormatting sqref="N17">
    <cfRule type="cellIs" dxfId="9" priority="26" stopIfTrue="1" operator="notEqual">
      <formula>1</formula>
    </cfRule>
  </conditionalFormatting>
  <conditionalFormatting sqref="N20">
    <cfRule type="cellIs" dxfId="8" priority="23" stopIfTrue="1" operator="notEqual">
      <formula>1</formula>
    </cfRule>
  </conditionalFormatting>
  <conditionalFormatting sqref="N22">
    <cfRule type="cellIs" dxfId="7" priority="20" stopIfTrue="1" operator="notEqual">
      <formula>1</formula>
    </cfRule>
  </conditionalFormatting>
  <conditionalFormatting sqref="N25">
    <cfRule type="cellIs" dxfId="6" priority="17" stopIfTrue="1" operator="notEqual">
      <formula>1</formula>
    </cfRule>
  </conditionalFormatting>
  <conditionalFormatting sqref="N27">
    <cfRule type="cellIs" dxfId="5" priority="14" stopIfTrue="1" operator="notEqual">
      <formula>1</formula>
    </cfRule>
  </conditionalFormatting>
  <conditionalFormatting sqref="N30">
    <cfRule type="cellIs" dxfId="4" priority="11" stopIfTrue="1" operator="notEqual">
      <formula>1</formula>
    </cfRule>
  </conditionalFormatting>
  <conditionalFormatting sqref="N32">
    <cfRule type="cellIs" dxfId="3" priority="8" stopIfTrue="1" operator="notEqual">
      <formula>1</formula>
    </cfRule>
  </conditionalFormatting>
  <conditionalFormatting sqref="N35">
    <cfRule type="cellIs" dxfId="2" priority="5" stopIfTrue="1" operator="notEqual">
      <formula>1</formula>
    </cfRule>
  </conditionalFormatting>
  <conditionalFormatting sqref="N37">
    <cfRule type="cellIs" dxfId="1" priority="2" stopIfTrue="1" operator="notEqual">
      <formula>1</formula>
    </cfRule>
  </conditionalFormatting>
  <conditionalFormatting sqref="AB11:AD11 AB13:AD13 AB16:AD16 AB18:AD18 AB21:AD21 AB23:AD23 AB26:AD26 AB28:AD28 AB31:AD31 AB33:AD33 AB36:AD36 AB38:AD38">
    <cfRule type="cellIs" dxfId="0" priority="260" stopIfTrue="1" operator="equal">
      <formula>"個人ﾅﾝﾊﾞｰｶｰﾄﾞ確認下さい"</formula>
    </cfRule>
  </conditionalFormatting>
  <dataValidations count="7">
    <dataValidation imeMode="halfKatakana" showInputMessage="1" showErrorMessage="1" sqref="E33 G33 I11 E13 G31 G11 E11 G16 E16 G13 I16 E38 E18 G18 G38 G21 E21 E23 G23 I21 G26 E26 E28 G28 I26 E31 I31 G36 E36 I36" xr:uid="{00000000-0002-0000-0200-000000000000}"/>
    <dataValidation type="whole" allowBlank="1" showInputMessage="1" showErrorMessage="1" sqref="C13 C18 C23 C28 C33 C38" xr:uid="{00000000-0002-0000-0200-000001000000}">
      <formula1>1111</formula1>
      <formula2>999999</formula2>
    </dataValidation>
    <dataValidation imeMode="disabled" allowBlank="1" showInputMessage="1" showErrorMessage="1" sqref="H15 F15 D15 H12 F12 D12 H10 F10 D10 H17 F17 D17 H20 F20 D20 H22 F22 D22 H25 F25 D25 H27 F27 D27 H30 F30 D30 H32 F32 D32 H35 F35 D35 H37 F37 D37" xr:uid="{00000000-0002-0000-0200-000002000000}"/>
    <dataValidation imeMode="hiragana" allowBlank="1" showInputMessage="1" showErrorMessage="1" sqref="I15 G15 E15 I12 G12 E12 I10 G10 E10 I17 G17 E17 I20 G20 E20 I22 G22 E22 I25 G25 E25 I27 G27 E27 I30 G30 E30 I32 G32 E32 I35 G35 E35 I37 G37 E37" xr:uid="{00000000-0002-0000-0200-000003000000}"/>
    <dataValidation type="list" allowBlank="1" showInputMessage="1" showErrorMessage="1" sqref="B11 B36 B21 B16 B26 B31" xr:uid="{00000000-0002-0000-0200-000004000000}">
      <formula1>$P$5:$Q$5</formula1>
    </dataValidation>
    <dataValidation type="list" allowBlank="1" showInputMessage="1" showErrorMessage="1" sqref="C11 C36 C26 C21 C16 C31" xr:uid="{00000000-0002-0000-0200-000005000000}">
      <formula1>$P$6:$Q$6</formula1>
    </dataValidation>
    <dataValidation type="list" allowBlank="1" showInputMessage="1" showErrorMessage="1" sqref="D33 F33 H33 D13 F13 H13 H11 F11 D11 H16 F16 D16 D38 F38 H38 D18 F18 H18 H21 F21 D21 D23 F23 H23 H26 F26 D26 D28 F28 H28 H31 F31 D31 H36 F36 D36" xr:uid="{00000000-0002-0000-0200-000006000000}">
      <formula1>$P$7:$W$7</formula1>
    </dataValidation>
  </dataValidations>
  <printOptions horizontalCentered="1"/>
  <pageMargins left="0" right="0" top="0" bottom="0" header="0.11811023622047245" footer="0.19685039370078741"/>
  <pageSetup paperSize="9" scale="98" orientation="portrait" r:id="rId1"/>
  <ignoredErrors>
    <ignoredError sqref="L11:N11 L16:N16 L21:N21 L26:N26 L31:N31 L36:N36 L17:N17" formula="1"/>
  </ignoredErrors>
</worksheet>
</file>

<file path=docMetadata/LabelInfo.xml><?xml version="1.0" encoding="utf-8"?>
<clbl:labelList xmlns:clbl="http://schemas.microsoft.com/office/2020/mipLabelMetadata">
  <clbl:label id="{f0d870d3-7090-438d-be27-4be0268ab2c9}" enabled="0" method="" siteId="{f0d870d3-7090-438d-be27-4be0268ab2c9}"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エントリーについての注意と手順</vt:lpstr>
      <vt:lpstr>個人種目申込一覧表</vt:lpstr>
      <vt:lpstr>リレー申込票</vt:lpstr>
      <vt:lpstr>リレー申込票!Print_Area</vt:lpstr>
      <vt:lpstr>個人種目申込一覧表!Print_Area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Aoyama Koichi</dc:creator>
  <cp:lastModifiedBy>後小路　正人</cp:lastModifiedBy>
  <cp:lastPrinted>2015-12-05T07:03:03Z</cp:lastPrinted>
  <dcterms:created xsi:type="dcterms:W3CDTF">2009-03-04T01:02:54Z</dcterms:created>
  <dcterms:modified xsi:type="dcterms:W3CDTF">2026-06-08T16:08:27Z</dcterms:modified>
</cp:coreProperties>
</file>