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エントリーについての注意と手順" sheetId="1" r:id="rId1"/>
    <sheet name="個人種目申込一覧表" sheetId="2" r:id="rId2"/>
    <sheet name="リレー申込票" sheetId="3" r:id="rId3"/>
    <sheet name="所属一覧" sheetId="4" r:id="rId4"/>
  </sheets>
  <definedNames>
    <definedName name="_xlnm.Print_Area" localSheetId="0">'エントリーについての注意と手順'!$A$1:$G$85</definedName>
    <definedName name="_xlnm.Print_Area" localSheetId="2">'リレー申込票'!$A$1:$J$39</definedName>
    <definedName name="_xlnm.Print_Area" localSheetId="1">'個人種目申込一覧表'!$A:$I</definedName>
  </definedNames>
  <calcPr fullCalcOnLoad="1"/>
</workbook>
</file>

<file path=xl/sharedStrings.xml><?xml version="1.0" encoding="utf-8"?>
<sst xmlns="http://schemas.openxmlformats.org/spreadsheetml/2006/main" count="593" uniqueCount="368">
  <si>
    <t>申　込
責任者</t>
  </si>
  <si>
    <t>氏名</t>
  </si>
  <si>
    <t>住所</t>
  </si>
  <si>
    <t>Ｎｏ．</t>
  </si>
  <si>
    <t>性別
/ｸﾗｽ</t>
  </si>
  <si>
    <t>学年</t>
  </si>
  <si>
    <t>《実施個人種目一覧》</t>
  </si>
  <si>
    <t>記入例</t>
  </si>
  <si>
    <t>走高跳</t>
  </si>
  <si>
    <t>参加料／種目</t>
  </si>
  <si>
    <t>リレー申込票</t>
  </si>
  <si>
    <t>申込種目数</t>
  </si>
  <si>
    <t>参加料合計</t>
  </si>
  <si>
    <t>男子</t>
  </si>
  <si>
    <t>女子</t>
  </si>
  <si>
    <t>一般</t>
  </si>
  <si>
    <t>大学</t>
  </si>
  <si>
    <t>高校</t>
  </si>
  <si>
    <t>参加料</t>
  </si>
  <si>
    <t>参考記録</t>
  </si>
  <si>
    <t>性/クラス</t>
  </si>
  <si>
    <t>種　　目</t>
  </si>
  <si>
    <t>走幅跳</t>
  </si>
  <si>
    <t>×</t>
  </si>
  <si>
    <t>※下の人数～参加料の欄は、データ入力の場合自動的に計算されます。</t>
  </si>
  <si>
    <t>男子</t>
  </si>
  <si>
    <t>女子</t>
  </si>
  <si>
    <t>出場個人種目</t>
  </si>
  <si>
    <t>参考記録（公認最高記録または目標記録）</t>
  </si>
  <si>
    <t>申込人数/
種目数合計</t>
  </si>
  <si>
    <t>個人種目参加料</t>
  </si>
  <si>
    <t>参加料合計</t>
  </si>
  <si>
    <t>400m</t>
  </si>
  <si>
    <t>長野　陸子</t>
  </si>
  <si>
    <t>ﾅｶﾞﾉ　ﾘｸｺ</t>
  </si>
  <si>
    <t>団体コード</t>
  </si>
  <si>
    <t>団体名</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</si>
  <si>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</si>
  <si>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</si>
  <si>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</si>
  <si>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</si>
  <si>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</si>
  <si>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</si>
  <si>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</si>
  <si>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</si>
  <si>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</si>
  <si>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</si>
  <si>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</si>
  <si>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</si>
  <si>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</si>
  <si>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</si>
  <si>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</si>
  <si>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</si>
  <si>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</si>
  <si>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</si>
  <si>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</si>
  <si>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</si>
  <si>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</si>
  <si>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</si>
  <si>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</si>
  <si>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</si>
  <si>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</si>
  <si>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</si>
  <si>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</si>
  <si>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</si>
  <si>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</si>
  <si>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</si>
  <si>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</si>
  <si>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</si>
  <si>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</si>
  <si>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</si>
  <si>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</si>
  <si>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</si>
  <si>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</si>
  <si>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</si>
  <si>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</si>
  <si>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</si>
  <si>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</si>
  <si>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</si>
  <si>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</si>
  <si>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</si>
  <si>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</si>
  <si>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</si>
  <si>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</si>
  <si>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</si>
  <si>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</si>
  <si>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</si>
  <si>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</si>
  <si>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</si>
  <si>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</si>
  <si>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</si>
  <si>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</si>
  <si>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</si>
  <si>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</si>
  <si>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</si>
  <si>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</si>
  <si>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</si>
  <si>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</si>
  <si>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</si>
  <si>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</si>
  <si>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</si>
  <si>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</si>
  <si>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</si>
  <si>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</si>
  <si>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</si>
  <si>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</si>
  <si>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</si>
  <si>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</si>
  <si>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</si>
  <si>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</si>
  <si>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</si>
  <si>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</si>
  <si>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</si>
  <si>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</si>
  <si>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</si>
  <si>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</si>
  <si>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</si>
  <si>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</si>
  <si>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</si>
  <si>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</si>
  <si>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</si>
  <si>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</si>
  <si>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</si>
  <si>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</si>
  <si>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</si>
  <si>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</si>
  <si>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</si>
  <si>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</si>
  <si>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</si>
  <si>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</si>
  <si>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</si>
  <si>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</si>
  <si>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</si>
  <si>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</si>
  <si>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</si>
  <si>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</si>
  <si>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</si>
  <si>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</si>
  <si>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</si>
  <si>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</si>
  <si>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</si>
  <si>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</si>
  <si>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</si>
  <si>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</si>
  <si>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</si>
  <si>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</si>
  <si>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</si>
  <si>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</si>
  <si>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</si>
  <si>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</si>
  <si>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</si>
  <si>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</si>
  <si>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</si>
  <si>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</si>
  <si>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</si>
  <si>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</si>
  <si>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</si>
  <si>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</si>
  <si>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</si>
  <si>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</si>
  <si>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</si>
  <si>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</si>
  <si>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</si>
  <si>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</si>
  <si>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</si>
  <si>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</si>
  <si>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</si>
  <si>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</si>
  <si>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</si>
  <si>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</si>
  <si>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</si>
  <si>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</si>
  <si>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高等学校</t>
  </si>
  <si>
    <t>大学</t>
  </si>
  <si>
    <t>学校略称末尾に　大　を入れる</t>
  </si>
  <si>
    <t>長野工業高等専門学校</t>
  </si>
  <si>
    <t>※団体/責任者等のデータは個人種目申込一覧表のものを共有します。</t>
  </si>
  <si>
    <t>D</t>
  </si>
  <si>
    <t>砲丸投(5.000kg)</t>
  </si>
  <si>
    <t>砲丸投(2.721kg)</t>
  </si>
  <si>
    <t>個人種目申込一覧表／長野陸上競技協会</t>
  </si>
  <si>
    <t>長野陸上競技協会　</t>
  </si>
  <si>
    <t>個人</t>
  </si>
  <si>
    <t>リレーのみ参加料</t>
  </si>
  <si>
    <t>混合</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</si>
  <si>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</si>
  <si>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</si>
  <si>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</si>
  <si>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</si>
  <si>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</si>
  <si>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</si>
  <si>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</si>
  <si>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</si>
  <si>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</si>
  <si>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</si>
  <si>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</si>
  <si>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</si>
  <si>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</si>
  <si>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</si>
  <si>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</si>
  <si>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</si>
  <si>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</si>
  <si>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</si>
  <si>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</si>
  <si>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</si>
  <si>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砲丸投(5.000kg)</t>
  </si>
  <si>
    <t>参加（のべ）人数</t>
  </si>
  <si>
    <t>M</t>
  </si>
  <si>
    <t>100m</t>
  </si>
  <si>
    <t>100m</t>
  </si>
  <si>
    <t>200m</t>
  </si>
  <si>
    <t>200m</t>
  </si>
  <si>
    <t>400m</t>
  </si>
  <si>
    <t>800m</t>
  </si>
  <si>
    <t>800m</t>
  </si>
  <si>
    <t>走幅跳</t>
  </si>
  <si>
    <t>砲丸投(7.260kg)</t>
  </si>
  <si>
    <t>中学女子</t>
  </si>
  <si>
    <t>110mH(0.914m)</t>
  </si>
  <si>
    <t>110mH(0.914m)</t>
  </si>
  <si>
    <t>100mH(0.762m)</t>
  </si>
  <si>
    <t>砲丸投(4.000kg)</t>
  </si>
  <si>
    <t>砲丸投(4.000kg)</t>
  </si>
  <si>
    <t>中学男子</t>
  </si>
  <si>
    <t>110mH(1.067m)</t>
  </si>
  <si>
    <t>100mH(0.838m)</t>
  </si>
  <si>
    <t>100mH(0.838m)</t>
  </si>
  <si>
    <t>100mH(0.762m)</t>
  </si>
  <si>
    <t>110mH(1.067m)</t>
  </si>
  <si>
    <t>砲丸投(7.260kg)</t>
  </si>
  <si>
    <t>(A)</t>
  </si>
  <si>
    <t>(B)</t>
  </si>
  <si>
    <t>(D)</t>
  </si>
  <si>
    <t>(E)</t>
  </si>
  <si>
    <t>(F)</t>
  </si>
  <si>
    <t>チーム枝記号</t>
  </si>
  <si>
    <t>100+200+300+400mR</t>
  </si>
  <si>
    <t>300m</t>
  </si>
  <si>
    <t>やり投(0.600kg)</t>
  </si>
  <si>
    <t>やり投(0.800kg)</t>
  </si>
  <si>
    <t>300m</t>
  </si>
  <si>
    <t>やり投(0.800kg)</t>
  </si>
  <si>
    <t>中学</t>
  </si>
  <si>
    <t>1500m</t>
  </si>
  <si>
    <t>50</t>
  </si>
  <si>
    <t>(C)</t>
  </si>
  <si>
    <t>【大会別特記事項】
○リレーチームは登録済みの同一クラブ・同一校で編成
　すること。
○複数チームの参加可能です。その場合は、チーム枝記号
　を必ず選択して下さい。</t>
  </si>
  <si>
    <t>4×200mR</t>
  </si>
  <si>
    <t>800m</t>
  </si>
  <si>
    <t>赤字は昨年エントリーエラーが発生した項目です。</t>
  </si>
  <si>
    <t>エラーはプログラムから漏れる可能性があります。</t>
  </si>
  <si>
    <t>エラーファイルは再エントリーをしていただきます。</t>
  </si>
  <si>
    <t>　中学は”中”、高校は”高”を必ずつけてください。</t>
  </si>
  <si>
    <t>　　間違えて他の大会を選択し送信するとエントリーファイルが届きません。</t>
  </si>
  <si>
    <t>⑨受付完了の自動返信メールを受信し、内容を確認してください。</t>
  </si>
  <si>
    <t>三段跳</t>
  </si>
  <si>
    <t>三段跳</t>
  </si>
  <si>
    <t>M</t>
  </si>
  <si>
    <t>2000m</t>
  </si>
  <si>
    <t>2000m</t>
  </si>
  <si>
    <t>2000m</t>
  </si>
  <si>
    <t>2000m</t>
  </si>
  <si>
    <t>2000m</t>
  </si>
  <si>
    <t>60m</t>
  </si>
  <si>
    <t>60m</t>
  </si>
  <si>
    <t>60m</t>
  </si>
  <si>
    <t>緊急連絡先
電話番号</t>
  </si>
  <si>
    <t>所属名称（入力不要）</t>
  </si>
  <si>
    <t>（例：1000ｍ　3分20秒48 → 32048、　走幅跳　3m20　→　320）</t>
  </si>
  <si>
    <t>　トラック種目は1/100秒までとし、手動で12秒6の場合でも、1260と入力してください。</t>
  </si>
  <si>
    <t>1500m</t>
  </si>
  <si>
    <t>【大会別特記事項】
○参考記録を必ず入力のこと。
○参加人数等の制限は設けません。
　４種目以上エントリーする場合は下の段に性別から入力してください。
○高校生は高体連割当ナンバーカードを、
　中学生は県陸協割当ナンバーカードを入力。
　一般・大学生はナンバーカードの入力は必要ありません。</t>
  </si>
  <si>
    <t>ﾅﾝﾊﾞｰｶｰﾄﾞ</t>
  </si>
  <si>
    <t>-</t>
  </si>
  <si>
    <t>-</t>
  </si>
  <si>
    <t>-</t>
  </si>
  <si>
    <t>-</t>
  </si>
  <si>
    <t>ﾅﾝﾊﾞｰｶｰﾄﾞ
/学年</t>
  </si>
  <si>
    <r>
      <t xml:space="preserve">所属名称
</t>
    </r>
    <r>
      <rPr>
        <sz val="11"/>
        <color indexed="10"/>
        <rFont val="Meiryo UI"/>
        <family val="3"/>
      </rPr>
      <t>(ﾌﾟﾛｸﾞﾗﾑ等に掲載されます)</t>
    </r>
  </si>
  <si>
    <r>
      <t>所属ﾌﾘｶﾞﾅ
（</t>
    </r>
    <r>
      <rPr>
        <sz val="11"/>
        <color indexed="10"/>
        <rFont val="Meiryo UI"/>
        <family val="3"/>
      </rPr>
      <t>半角ｶﾅ</t>
    </r>
    <r>
      <rPr>
        <sz val="11"/>
        <rFont val="Meiryo UI"/>
        <family val="3"/>
      </rPr>
      <t>で</t>
    </r>
    <r>
      <rPr>
        <sz val="11"/>
        <color indexed="8"/>
        <rFont val="Meiryo UI"/>
        <family val="3"/>
      </rPr>
      <t>入力して下さい）</t>
    </r>
  </si>
  <si>
    <t>1ﾏｲﾙ</t>
  </si>
  <si>
    <t>1ﾏｲﾙ</t>
  </si>
  <si>
    <t>1ﾏｲﾙ</t>
  </si>
  <si>
    <t>ﾌﾘｶﾞﾅ(半角ｶﾅ)</t>
  </si>
  <si>
    <t>リレー</t>
  </si>
  <si>
    <t>エラー</t>
  </si>
  <si>
    <t>リレーデータ</t>
  </si>
  <si>
    <t>上段:氏名
下段:ﾌﾘｶﾞﾅ</t>
  </si>
  <si>
    <t>　左上から入力してください。左上が空欄の場合はエントリーから漏れます。</t>
  </si>
  <si>
    <t>　絶対に、他のデータからの貼付けはしないで下さい。</t>
  </si>
  <si>
    <t>　数字のみとし単位（秒、ｍ、：、.、など）は入れないで下さい。</t>
  </si>
  <si>
    <t>　数字のみとし単位は入れないで下さい。</t>
  </si>
  <si>
    <t>　リレーと兼ねる場合は、同じ漢字を使用しているか注意して下さい。（例：澤と沢など）</t>
  </si>
  <si>
    <t>②入力開始後、赤くなるセルは入力が済んでいません。</t>
  </si>
  <si>
    <t>④シート・セルの削除・挿入などはしないでください。</t>
  </si>
  <si>
    <t>１．エントリーと参加料納付について</t>
  </si>
  <si>
    <t>２．エントリーファイル入力の手順について</t>
  </si>
  <si>
    <t>（１）エントリーファイル名の変更</t>
  </si>
  <si>
    <t>（３）リレー申込票</t>
  </si>
  <si>
    <t>（２）個人種目申込一覧表</t>
  </si>
  <si>
    <t>必ず下記の手順に沿ってエントリーファイルの入力を行ってください。</t>
  </si>
  <si>
    <t>②「所属名称・所属ﾌﾘｶﾞﾅ」を入力して下さい。所属一覧のシートを参照してください。</t>
  </si>
  <si>
    <t>③「申込責任者氏名・住所・緊急連絡先の電話番号」を入力して下さい。</t>
  </si>
  <si>
    <t>④「性別/ｸﾗｽ」をプルダウンから選択して下さい。</t>
  </si>
  <si>
    <t>⑤「ナンバーカード」を入力して下さい。（入力不要の場合は必要ありません）</t>
  </si>
  <si>
    <t>⑥「氏名とﾌﾘｶﾞﾅ」を入力をして下さい。</t>
  </si>
  <si>
    <t>⑦学生の方は「学年」をプルダウンから選択して下さい。</t>
  </si>
  <si>
    <t>⑧「種目」をプルダウンから選択して下さい。</t>
  </si>
  <si>
    <t>⑨「参考記録」に自己記録又は目標記録を入力して下さい。</t>
  </si>
  <si>
    <t>①「性別/ｸﾗｽ」をプルダウンから選択して下さい。</t>
  </si>
  <si>
    <t>②「種目」をプルダウンから選択して下さい。</t>
  </si>
  <si>
    <t>④「参考記録」にチーム記録又は目標記録を入力して下さい。</t>
  </si>
  <si>
    <t>⑥学生の方は「学年」をプルダウンから選択して下さい。</t>
  </si>
  <si>
    <t>⑦「氏名とﾌﾘｶﾞﾅ」を入力をして下さい。</t>
  </si>
  <si>
    <t>３．エントリーセンターからのエントリーファイル送信方法</t>
  </si>
  <si>
    <t>①黄色のセルは入力（選択）必須事項です。必ず入力してください。</t>
  </si>
  <si>
    <t>⑪参加制限を超えている場合は警告が出ます。確認下さい。</t>
  </si>
  <si>
    <t>　絶対に、他のデータからの貼付けはしないで下さい。種目間違いが多発しています。</t>
  </si>
  <si>
    <t>【エントリーについての注意と手順】</t>
  </si>
  <si>
    <t>　ナンバーカードの重複がないか確認してください。</t>
  </si>
  <si>
    <t>　（重複がある場合は右側に警告が出ます　ナンバーカードや氏名が違ってないか確認下さい）</t>
  </si>
  <si>
    <t>学校名+中</t>
  </si>
  <si>
    <t>学校名+高</t>
  </si>
  <si>
    <t>学校名+大</t>
  </si>
  <si>
    <t>所属名称</t>
  </si>
  <si>
    <t>　絶対に他のデータからの貼り付けはしないで下さい。</t>
  </si>
  <si>
    <t>第6回安曇野陸上競技記録会</t>
  </si>
  <si>
    <t>砲丸投(6.000kg)</t>
  </si>
  <si>
    <t>砲丸投(6.000kg)</t>
  </si>
  <si>
    <t>砲丸投(6.000kg)</t>
  </si>
  <si>
    <t>円盤投(2.000kg)</t>
  </si>
  <si>
    <t>円盤投(2.000kg)</t>
  </si>
  <si>
    <t>円盤投(1.750kg)</t>
  </si>
  <si>
    <t>円盤投(1.750kg)</t>
  </si>
  <si>
    <t>円盤投(1.000kg)</t>
  </si>
  <si>
    <t>円盤投(1.000kg)</t>
  </si>
  <si>
    <t>ｼﾞｬﾍﾞﾘｯｸｽﾛｰ</t>
  </si>
  <si>
    <t>ｼﾞｬﾍﾞﾘｯｸｽﾛｰ</t>
  </si>
  <si>
    <t>円盤投(2.000kg)</t>
  </si>
  <si>
    <t>砲丸投(6.000kg)</t>
  </si>
  <si>
    <t>やり投(0.600kg)</t>
  </si>
  <si>
    <t>ファイル名は16azumino_○○○にして下さい。（下記参照）</t>
  </si>
  <si>
    <t>ダウンロード時のファイル名は「16azumino_entryfile」となっているので、「entryfile」の部分を消去して、</t>
  </si>
  <si>
    <t>所属名を入れて下さい。（例：16azumino_entryfile を 16azumino_安曇野高 に変更　”高”まで記入してください）</t>
  </si>
  <si>
    <t>①「上位所属/ｶﾃｺﾞﾘ」をプルダウンから選択（一般・高校・中学）して下さい。</t>
  </si>
  <si>
    <t>③入力した内容がプログラム、記録等にそのまま反映されます。</t>
  </si>
  <si>
    <t>通りに行われている場合には、原則としてエントリーを認め競技会への参加を認めます。</t>
  </si>
  <si>
    <r>
      <t>　他のデータからコピー・貼付けする場合は、</t>
    </r>
    <r>
      <rPr>
        <u val="single"/>
        <sz val="11"/>
        <color indexed="10"/>
        <rFont val="Meiryo UI"/>
        <family val="3"/>
      </rPr>
      <t>「形式を選択し貼り付け」選択し、「値」</t>
    </r>
    <r>
      <rPr>
        <sz val="11"/>
        <color indexed="10"/>
        <rFont val="Meiryo UI"/>
        <family val="3"/>
      </rPr>
      <t>の貼付けをして下さい。</t>
    </r>
  </si>
  <si>
    <r>
      <t>　姓と名の間に</t>
    </r>
    <r>
      <rPr>
        <u val="single"/>
        <sz val="11"/>
        <color indexed="10"/>
        <rFont val="Meiryo UI"/>
        <family val="3"/>
      </rPr>
      <t>空白１つ</t>
    </r>
    <r>
      <rPr>
        <sz val="11"/>
        <color indexed="10"/>
        <rFont val="Meiryo UI"/>
        <family val="3"/>
      </rPr>
      <t>（全角／半角どちらでも可）として下さい。（2つ以上は入れないで下さい）</t>
    </r>
  </si>
  <si>
    <r>
      <t>⑩セルが</t>
    </r>
    <r>
      <rPr>
        <sz val="11"/>
        <color indexed="10"/>
        <rFont val="Meiryo UI"/>
        <family val="3"/>
      </rPr>
      <t>”赤色”</t>
    </r>
    <r>
      <rPr>
        <sz val="11"/>
        <rFont val="Meiryo UI"/>
        <family val="3"/>
      </rPr>
      <t>になっているところが無いか（未入力）確認してください。</t>
    </r>
  </si>
  <si>
    <r>
      <t>③「チーム枝番」は</t>
    </r>
    <r>
      <rPr>
        <u val="single"/>
        <sz val="11"/>
        <color indexed="10"/>
        <rFont val="Meiryo UI"/>
        <family val="3"/>
      </rPr>
      <t>同じ性別（男子・女子）で複数のチームがエントリーする場合のみ</t>
    </r>
    <r>
      <rPr>
        <sz val="11"/>
        <rFont val="Meiryo UI"/>
        <family val="3"/>
      </rPr>
      <t>プルダウンから選択して下さい。</t>
    </r>
  </si>
  <si>
    <r>
      <t>⑧セルが</t>
    </r>
    <r>
      <rPr>
        <sz val="11"/>
        <color indexed="10"/>
        <rFont val="Meiryo UI"/>
        <family val="3"/>
      </rPr>
      <t>”赤色”</t>
    </r>
    <r>
      <rPr>
        <sz val="11"/>
        <rFont val="Meiryo UI"/>
        <family val="3"/>
      </rPr>
      <t>になっているところが無いか（未入力）確認してください。</t>
    </r>
  </si>
  <si>
    <t>　（同サイトの「エントリー状況確認」のページでも確認が出来ます）</t>
  </si>
  <si>
    <t>円盤投(1.500kg)</t>
  </si>
  <si>
    <t>円盤投(1.500kg)</t>
  </si>
  <si>
    <t>　　　　　　         性別・ｸﾗｽ
　種目</t>
  </si>
  <si>
    <t>　　　　　　          性別・ｸﾗｽ
　種目</t>
  </si>
  <si>
    <t>砲丸投(4.000kg)</t>
  </si>
  <si>
    <t>　　　　　　   性別・ｸﾗｽ
　種目</t>
  </si>
  <si>
    <t>砲丸投(2.721kg)</t>
  </si>
  <si>
    <t>砲丸投(2.721kg)</t>
  </si>
  <si>
    <r>
      <t>　他のデータからコピー・貼付けする場合は、</t>
    </r>
    <r>
      <rPr>
        <u val="single"/>
        <sz val="11"/>
        <color indexed="10"/>
        <rFont val="Meiryo UI"/>
        <family val="3"/>
      </rPr>
      <t>「形式を選択し貼り付け」選択し、「値」</t>
    </r>
    <r>
      <rPr>
        <sz val="11"/>
        <color indexed="10"/>
        <rFont val="Meiryo UI"/>
        <family val="3"/>
      </rPr>
      <t>の貼付けをして下さい。</t>
    </r>
  </si>
  <si>
    <r>
      <t>　姓と名の間に</t>
    </r>
    <r>
      <rPr>
        <u val="single"/>
        <sz val="11"/>
        <color indexed="10"/>
        <rFont val="Meiryo UI"/>
        <family val="3"/>
      </rPr>
      <t>空白１つ</t>
    </r>
    <r>
      <rPr>
        <sz val="11"/>
        <color indexed="10"/>
        <rFont val="Meiryo UI"/>
        <family val="3"/>
      </rPr>
      <t>（全角／半角どちらでも可）として下さい。（2つ以上は入れないで下さい）</t>
    </r>
  </si>
  <si>
    <t>　個人種目とリレー種目をエントリーする選手は、漢字・スペース・ナンバーカードが異なっていないか確認下さい。</t>
  </si>
  <si>
    <t>（漢字・スペース・ナンバーカードが異なると別人となり、エントリーエラーになります）</t>
  </si>
  <si>
    <t>　ここを選択しないと「種目」を選択できません。</t>
  </si>
  <si>
    <t>5000mW</t>
  </si>
  <si>
    <t>5000mW</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</si>
</sst>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74">
    <font>
      <sz val="11"/>
      <color theme="1"/>
      <name val="Calibri"/>
      <family val="3"/>
    </font>
    <font>
      <sz val="11"/>
      <color indexed="8"/>
      <name val="ＭＳ Ｐゴシック"/>
      <family val="3"/>
    </font>
    <font>
      <sz val="6"/>
      <name val="ＭＳ Ｐゴシック"/>
      <family val="3"/>
    </font>
    <font>
      <sz val="11"/>
      <name val="ＭＳ Ｐゴシック"/>
      <family val="3"/>
    </font>
    <font>
      <sz val="6"/>
      <name val="ＭＳ 明朝"/>
      <family val="1"/>
    </font>
    <font>
      <u val="single"/>
      <sz val="8.25"/>
      <color indexed="12"/>
      <name val="ＭＳ Ｐゴシック"/>
      <family val="3"/>
    </font>
    <font>
      <u val="single"/>
      <sz val="8.25"/>
      <color indexed="36"/>
      <name val="ＭＳ Ｐゴシック"/>
      <family val="3"/>
    </font>
    <font>
      <sz val="9"/>
      <name val="Meiryo UI"/>
      <family val="3"/>
    </font>
    <font>
      <sz val="11"/>
      <color indexed="9"/>
      <name val="Meiryo UI"/>
      <family val="3"/>
    </font>
    <font>
      <sz val="11"/>
      <name val="Meiryo UI"/>
      <family val="3"/>
    </font>
    <font>
      <b/>
      <sz val="11"/>
      <color indexed="8"/>
      <name val="Meiryo UI"/>
      <family val="3"/>
    </font>
    <font>
      <sz val="10"/>
      <color indexed="8"/>
      <name val="Meiryo UI"/>
      <family val="3"/>
    </font>
    <font>
      <b/>
      <sz val="10"/>
      <color indexed="10"/>
      <name val="Meiryo UI"/>
      <family val="3"/>
    </font>
    <font>
      <sz val="10"/>
      <name val="Meiryo UI"/>
      <family val="3"/>
    </font>
    <font>
      <b/>
      <sz val="14"/>
      <color indexed="8"/>
      <name val="Meiryo UI"/>
      <family val="3"/>
    </font>
    <font>
      <b/>
      <sz val="11"/>
      <color indexed="10"/>
      <name val="Meiryo UI"/>
      <family val="3"/>
    </font>
    <font>
      <b/>
      <sz val="14"/>
      <name val="Meiryo UI"/>
      <family val="3"/>
    </font>
    <font>
      <sz val="6"/>
      <color indexed="8"/>
      <name val="Meiryo UI"/>
      <family val="3"/>
    </font>
    <font>
      <b/>
      <sz val="12"/>
      <color indexed="8"/>
      <name val="Meiryo UI"/>
      <family val="3"/>
    </font>
    <font>
      <b/>
      <sz val="14"/>
      <color indexed="17"/>
      <name val="Meiryo UI"/>
      <family val="3"/>
    </font>
    <font>
      <b/>
      <sz val="16"/>
      <color indexed="8"/>
      <name val="Meiryo UI"/>
      <family val="3"/>
    </font>
    <font>
      <b/>
      <sz val="12"/>
      <name val="Meiryo UI"/>
      <family val="3"/>
    </font>
    <font>
      <b/>
      <sz val="18"/>
      <name val="Meiryo UI"/>
      <family val="3"/>
    </font>
    <font>
      <b/>
      <sz val="18"/>
      <color indexed="8"/>
      <name val="Meiryo UI"/>
      <family val="3"/>
    </font>
    <font>
      <sz val="11"/>
      <color indexed="8"/>
      <name val="Meiryo UI"/>
      <family val="3"/>
    </font>
    <font>
      <sz val="9"/>
      <color indexed="10"/>
      <name val="Meiryo UI"/>
      <family val="3"/>
    </font>
    <font>
      <sz val="8"/>
      <color indexed="8"/>
      <name val="Meiryo UI"/>
      <family val="3"/>
    </font>
    <font>
      <sz val="11"/>
      <color indexed="10"/>
      <name val="Meiryo UI"/>
      <family val="3"/>
    </font>
    <font>
      <sz val="11"/>
      <color indexed="9"/>
      <name val="ＭＳ Ｐゴシック"/>
      <family val="3"/>
    </font>
    <font>
      <sz val="9"/>
      <color indexed="8"/>
      <name val="Meiryo UI"/>
      <family val="3"/>
    </font>
    <font>
      <sz val="16"/>
      <color indexed="8"/>
      <name val="Meiryo UI"/>
      <family val="3"/>
    </font>
    <font>
      <u val="single"/>
      <sz val="11"/>
      <color indexed="10"/>
      <name val="Meiryo UI"/>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9"/>
      <name val="Meiryo UI"/>
      <family val="3"/>
    </font>
    <font>
      <b/>
      <sz val="11"/>
      <color indexed="9"/>
      <name val="Meiryo UI"/>
      <family val="3"/>
    </font>
    <font>
      <b/>
      <sz val="11"/>
      <color indexed="12"/>
      <name val="Meiryo UI"/>
      <family val="3"/>
    </font>
    <font>
      <b/>
      <sz val="16"/>
      <color indexed="12"/>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b/>
      <sz val="18"/>
      <color theme="0"/>
      <name val="Meiryo UI"/>
      <family val="3"/>
    </font>
    <font>
      <b/>
      <sz val="11"/>
      <color theme="0"/>
      <name val="Meiryo UI"/>
      <family val="3"/>
    </font>
    <font>
      <b/>
      <sz val="11"/>
      <color rgb="FF0000CC"/>
      <name val="Meiryo UI"/>
      <family val="3"/>
    </font>
    <font>
      <sz val="11"/>
      <color rgb="FFFF0000"/>
      <name val="Meiryo UI"/>
      <family val="3"/>
    </font>
    <font>
      <b/>
      <sz val="16"/>
      <color rgb="FF0000FF"/>
      <name val="Meiryo UI"/>
      <family val="3"/>
    </font>
    <font>
      <b/>
      <sz val="16"/>
      <color theme="1"/>
      <name val="Meiryo UI"/>
      <family val="3"/>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FFCCFF"/>
        <bgColor indexed="64"/>
      </patternFill>
    </fill>
    <fill>
      <patternFill patternType="solid">
        <fgColor rgb="FFCC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indexed="13"/>
        <bgColor indexed="64"/>
      </patternFill>
    </fill>
    <fill>
      <patternFill patternType="solid">
        <fgColor rgb="FFC00000"/>
        <bgColor indexed="64"/>
      </patternFill>
    </fill>
    <fill>
      <patternFill patternType="solid">
        <fgColor indexed="47"/>
        <bgColor indexed="64"/>
      </patternFill>
    </fill>
    <fill>
      <patternFill patternType="solid">
        <fgColor rgb="FF00FFFF"/>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medium"/>
      <top style="medium"/>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diagonalDown="1">
      <left style="medium"/>
      <right style="thin"/>
      <top style="medium"/>
      <bottom style="thin"/>
      <diagonal style="hair"/>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bottom style="thin"/>
    </border>
    <border>
      <left style="thin"/>
      <right style="hair"/>
      <top style="hair"/>
      <bottom/>
    </border>
    <border>
      <left style="hair"/>
      <right style="hair"/>
      <top style="hair"/>
      <bottom/>
    </border>
    <border>
      <left style="hair"/>
      <right/>
      <top style="hair"/>
      <bottom/>
    </border>
    <border>
      <left>
        <color indexed="63"/>
      </left>
      <right style="thin"/>
      <top>
        <color indexed="63"/>
      </top>
      <bottom style="thin"/>
    </border>
    <border>
      <left/>
      <right style="thin"/>
      <top style="thin"/>
      <bottom style="thin"/>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medium"/>
      <top style="medium"/>
      <bottom/>
    </border>
    <border>
      <left>
        <color indexed="63"/>
      </left>
      <right/>
      <top style="medium"/>
      <botto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medium"/>
      <right/>
      <top style="medium"/>
      <bottom style="thin"/>
    </border>
    <border>
      <left style="medium"/>
      <right>
        <color indexed="63"/>
      </right>
      <top>
        <color indexed="63"/>
      </top>
      <bottom style="medium"/>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medium"/>
      <right style="hair"/>
      <top>
        <color indexed="63"/>
      </top>
      <bottom style="hair"/>
    </border>
    <border>
      <left style="hair"/>
      <right style="thin"/>
      <top>
        <color indexed="63"/>
      </top>
      <bottom style="hair"/>
    </border>
    <border>
      <left style="thin"/>
      <right style="hair"/>
      <top>
        <color indexed="63"/>
      </top>
      <bottom style="hair"/>
    </border>
    <border>
      <left style="hair"/>
      <right style="medium"/>
      <top>
        <color indexed="63"/>
      </top>
      <bottom style="hair"/>
    </border>
    <border>
      <left style="medium"/>
      <right/>
      <top/>
      <bottom style="thin"/>
    </border>
    <border>
      <left style="thin"/>
      <right style="medium"/>
      <top>
        <color indexed="63"/>
      </top>
      <bottom style="thin"/>
    </border>
    <border>
      <left style="medium"/>
      <right/>
      <top style="medium"/>
      <bottom/>
    </border>
    <border>
      <left>
        <color indexed="63"/>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right/>
      <top/>
      <bottom style="medium"/>
    </border>
    <border>
      <left/>
      <right style="medium"/>
      <top/>
      <bottom style="medium"/>
    </border>
    <border>
      <left style="thin"/>
      <right/>
      <top style="thin"/>
      <bottom style="thin"/>
    </border>
    <border>
      <left/>
      <right style="medium"/>
      <top style="thin"/>
      <bottom style="thin"/>
    </border>
    <border>
      <left/>
      <right/>
      <top style="thin"/>
      <bottom style="thin"/>
    </border>
    <border>
      <left style="medium"/>
      <right style="thin"/>
      <top style="medium"/>
      <bottom style="medium"/>
    </border>
    <border>
      <left style="medium"/>
      <right style="thin"/>
      <top style="thin"/>
      <bottom>
        <color indexed="63"/>
      </bottom>
    </border>
    <border>
      <left style="medium"/>
      <right style="thin"/>
      <top/>
      <bottom style="thin"/>
    </border>
    <border>
      <left/>
      <right/>
      <top/>
      <bottom style="double"/>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style="thin"/>
      <top style="medium"/>
      <bottom>
        <color indexed="63"/>
      </bottom>
    </border>
    <border>
      <left style="thin"/>
      <right style="thin"/>
      <top>
        <color indexed="63"/>
      </top>
      <bottom style="medium"/>
    </border>
    <border>
      <left style="thin"/>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0" borderId="4" applyNumberFormat="0" applyAlignment="0" applyProtection="0"/>
    <xf numFmtId="0" fontId="0" fillId="0" borderId="0">
      <alignment vertical="center"/>
      <protection/>
    </xf>
    <xf numFmtId="0" fontId="1" fillId="0" borderId="0">
      <alignment/>
      <protection/>
    </xf>
    <xf numFmtId="0" fontId="6" fillId="0" borderId="0" applyNumberFormat="0" applyFill="0" applyBorder="0" applyAlignment="0" applyProtection="0"/>
    <xf numFmtId="0" fontId="66" fillId="31" borderId="0" applyNumberFormat="0" applyBorder="0" applyAlignment="0" applyProtection="0"/>
  </cellStyleXfs>
  <cellXfs count="256">
    <xf numFmtId="0" fontId="0" fillId="0" borderId="0" xfId="0" applyFont="1" applyAlignment="1">
      <alignment vertical="center"/>
    </xf>
    <xf numFmtId="0" fontId="8" fillId="0" borderId="0" xfId="0" applyFont="1" applyAlignment="1">
      <alignment vertical="center"/>
    </xf>
    <xf numFmtId="0" fontId="67" fillId="0" borderId="0" xfId="0" applyFont="1" applyAlignment="1">
      <alignment vertical="center"/>
    </xf>
    <xf numFmtId="0" fontId="67"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Alignment="1">
      <alignment vertical="center"/>
    </xf>
    <xf numFmtId="0" fontId="67" fillId="0" borderId="0" xfId="0" applyFont="1" applyAlignment="1">
      <alignment horizontal="center" vertical="center"/>
    </xf>
    <xf numFmtId="0" fontId="9" fillId="0" borderId="0" xfId="0" applyFont="1" applyAlignment="1">
      <alignment vertical="center"/>
    </xf>
    <xf numFmtId="0" fontId="67" fillId="0" borderId="10" xfId="0" applyFont="1" applyBorder="1" applyAlignment="1">
      <alignment horizontal="center" vertical="center"/>
    </xf>
    <xf numFmtId="0" fontId="67" fillId="0" borderId="11" xfId="0"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horizontal="left" vertical="center"/>
    </xf>
    <xf numFmtId="0" fontId="13" fillId="0" borderId="0" xfId="0" applyFont="1" applyAlignment="1">
      <alignment vertical="center"/>
    </xf>
    <xf numFmtId="0" fontId="11" fillId="0" borderId="12" xfId="0" applyFont="1" applyBorder="1" applyAlignment="1">
      <alignment horizontal="center" vertical="center"/>
    </xf>
    <xf numFmtId="0" fontId="8" fillId="0" borderId="0" xfId="0" applyFont="1" applyFill="1" applyAlignment="1">
      <alignment vertical="center"/>
    </xf>
    <xf numFmtId="0" fontId="67"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Fill="1" applyBorder="1" applyAlignment="1">
      <alignment vertical="center"/>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9" fillId="0" borderId="0" xfId="0" applyFont="1" applyAlignment="1">
      <alignment horizontal="center" vertical="center"/>
    </xf>
    <xf numFmtId="0" fontId="67" fillId="0" borderId="16" xfId="0" applyFont="1" applyBorder="1" applyAlignment="1">
      <alignment horizontal="center" vertical="center"/>
    </xf>
    <xf numFmtId="0" fontId="67" fillId="0" borderId="17" xfId="0" applyFont="1" applyBorder="1" applyAlignment="1">
      <alignment horizontal="center" vertical="center"/>
    </xf>
    <xf numFmtId="176" fontId="67" fillId="0" borderId="18" xfId="0" applyNumberFormat="1" applyFont="1" applyFill="1" applyBorder="1" applyAlignment="1" applyProtection="1">
      <alignment horizontal="center" vertical="center"/>
      <protection/>
    </xf>
    <xf numFmtId="5" fontId="67" fillId="0" borderId="16" xfId="0" applyNumberFormat="1" applyFont="1" applyBorder="1" applyAlignment="1">
      <alignment horizontal="center" vertical="center"/>
    </xf>
    <xf numFmtId="5" fontId="67" fillId="0" borderId="11" xfId="0" applyNumberFormat="1" applyFont="1" applyBorder="1" applyAlignment="1">
      <alignment horizontal="center" vertical="center"/>
    </xf>
    <xf numFmtId="176" fontId="67" fillId="0" borderId="17" xfId="0" applyNumberFormat="1" applyFont="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67" fillId="0" borderId="15" xfId="0" applyFont="1" applyBorder="1" applyAlignment="1">
      <alignment vertical="center"/>
    </xf>
    <xf numFmtId="0" fontId="15" fillId="0" borderId="0" xfId="0" applyFont="1" applyAlignment="1">
      <alignment vertical="center"/>
    </xf>
    <xf numFmtId="0" fontId="16" fillId="0" borderId="0" xfId="0" applyFont="1" applyFill="1" applyAlignment="1">
      <alignment vertical="center"/>
    </xf>
    <xf numFmtId="0" fontId="67" fillId="0" borderId="11" xfId="0" applyFont="1" applyBorder="1" applyAlignment="1">
      <alignment vertical="center"/>
    </xf>
    <xf numFmtId="0" fontId="67" fillId="32" borderId="15"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0" borderId="0" xfId="0" applyFont="1" applyFill="1" applyBorder="1" applyAlignment="1">
      <alignment horizontal="center" vertical="center" shrinkToFit="1"/>
    </xf>
    <xf numFmtId="0" fontId="9" fillId="0" borderId="0" xfId="0" applyFont="1" applyAlignment="1">
      <alignment horizontal="center" vertical="center" wrapText="1"/>
    </xf>
    <xf numFmtId="0" fontId="9" fillId="0" borderId="0" xfId="0" applyFont="1" applyBorder="1" applyAlignment="1">
      <alignment horizontal="center" vertical="center"/>
    </xf>
    <xf numFmtId="0" fontId="17" fillId="5" borderId="19" xfId="0" applyFont="1" applyFill="1" applyBorder="1" applyAlignment="1">
      <alignment vertical="center" wrapText="1"/>
    </xf>
    <xf numFmtId="0" fontId="9" fillId="3" borderId="15" xfId="0" applyFont="1" applyFill="1" applyBorder="1" applyAlignment="1">
      <alignment horizontal="center" vertical="center" wrapText="1"/>
    </xf>
    <xf numFmtId="0" fontId="67" fillId="5" borderId="15" xfId="0" applyFont="1" applyFill="1" applyBorder="1" applyAlignment="1">
      <alignment vertical="center"/>
    </xf>
    <xf numFmtId="0" fontId="67" fillId="5" borderId="15" xfId="0" applyFont="1" applyFill="1" applyBorder="1" applyAlignment="1">
      <alignment horizontal="center" vertical="center"/>
    </xf>
    <xf numFmtId="0" fontId="67" fillId="5" borderId="15" xfId="0" applyFont="1" applyFill="1" applyBorder="1" applyAlignment="1" applyProtection="1">
      <alignment horizontal="center" vertical="center"/>
      <protection/>
    </xf>
    <xf numFmtId="0" fontId="67" fillId="5" borderId="12" xfId="0" applyFont="1" applyFill="1" applyBorder="1" applyAlignment="1" applyProtection="1">
      <alignment horizontal="center" vertical="center"/>
      <protection/>
    </xf>
    <xf numFmtId="49" fontId="67" fillId="34" borderId="20" xfId="0" applyNumberFormat="1" applyFont="1" applyFill="1" applyBorder="1" applyAlignment="1">
      <alignment vertical="center"/>
    </xf>
    <xf numFmtId="0" fontId="19" fillId="0" borderId="10" xfId="0" applyNumberFormat="1" applyFont="1" applyBorder="1" applyAlignment="1">
      <alignment horizontal="center" vertical="center"/>
    </xf>
    <xf numFmtId="0" fontId="19" fillId="0" borderId="21" xfId="0" applyNumberFormat="1" applyFont="1" applyBorder="1" applyAlignment="1">
      <alignment horizontal="center" vertical="center"/>
    </xf>
    <xf numFmtId="49" fontId="20" fillId="0" borderId="0" xfId="0" applyNumberFormat="1" applyFont="1" applyFill="1" applyBorder="1" applyAlignment="1">
      <alignment horizontal="center" vertical="center"/>
    </xf>
    <xf numFmtId="0" fontId="9" fillId="0" borderId="0" xfId="0" applyFont="1" applyAlignment="1">
      <alignment horizontal="left" vertical="center"/>
    </xf>
    <xf numFmtId="49" fontId="67" fillId="5" borderId="20" xfId="0" applyNumberFormat="1" applyFont="1" applyFill="1" applyBorder="1" applyAlignment="1">
      <alignment vertical="center"/>
    </xf>
    <xf numFmtId="49" fontId="19" fillId="0" borderId="10" xfId="0" applyNumberFormat="1" applyFont="1" applyBorder="1" applyAlignment="1">
      <alignment horizontal="center" vertical="center"/>
    </xf>
    <xf numFmtId="0" fontId="67" fillId="5" borderId="10" xfId="0" applyFont="1" applyFill="1" applyBorder="1" applyAlignment="1">
      <alignment vertical="center"/>
    </xf>
    <xf numFmtId="0" fontId="67" fillId="5" borderId="10" xfId="0" applyFont="1" applyFill="1" applyBorder="1" applyAlignment="1">
      <alignment horizontal="center" vertical="center"/>
    </xf>
    <xf numFmtId="0" fontId="67" fillId="5" borderId="10" xfId="0" applyFont="1" applyFill="1" applyBorder="1" applyAlignment="1" applyProtection="1">
      <alignment horizontal="center" vertical="center"/>
      <protection/>
    </xf>
    <xf numFmtId="0" fontId="67" fillId="5" borderId="21" xfId="0" applyFont="1" applyFill="1" applyBorder="1" applyAlignment="1" applyProtection="1">
      <alignment horizontal="center" vertical="center"/>
      <protection/>
    </xf>
    <xf numFmtId="0" fontId="9" fillId="35" borderId="10" xfId="0" applyFont="1" applyFill="1" applyBorder="1" applyAlignment="1" applyProtection="1">
      <alignment vertical="center"/>
      <protection locked="0"/>
    </xf>
    <xf numFmtId="0" fontId="9" fillId="0" borderId="22" xfId="0" applyFont="1" applyBorder="1" applyAlignment="1">
      <alignment vertical="center"/>
    </xf>
    <xf numFmtId="0" fontId="67" fillId="0" borderId="22" xfId="0" applyFont="1" applyBorder="1" applyAlignment="1">
      <alignment vertical="center"/>
    </xf>
    <xf numFmtId="0" fontId="8" fillId="36" borderId="0" xfId="0" applyFont="1" applyFill="1" applyAlignment="1">
      <alignment vertical="center"/>
    </xf>
    <xf numFmtId="0" fontId="9" fillId="0" borderId="23" xfId="0" applyFont="1" applyBorder="1" applyAlignment="1">
      <alignment vertical="center"/>
    </xf>
    <xf numFmtId="0" fontId="67" fillId="0" borderId="23" xfId="0" applyFont="1" applyBorder="1" applyAlignment="1">
      <alignment vertical="center"/>
    </xf>
    <xf numFmtId="0" fontId="9" fillId="0" borderId="10" xfId="0" applyFont="1" applyBorder="1" applyAlignment="1">
      <alignment vertical="center"/>
    </xf>
    <xf numFmtId="49" fontId="20" fillId="37" borderId="21" xfId="0" applyNumberFormat="1" applyFont="1" applyFill="1" applyBorder="1" applyAlignment="1">
      <alignment horizontal="center" vertical="center"/>
    </xf>
    <xf numFmtId="49" fontId="20" fillId="37" borderId="10" xfId="0" applyNumberFormat="1" applyFont="1" applyFill="1" applyBorder="1" applyAlignment="1">
      <alignment horizontal="center" vertical="center"/>
    </xf>
    <xf numFmtId="0" fontId="67" fillId="0" borderId="0" xfId="0" applyFont="1" applyAlignment="1">
      <alignment vertical="center"/>
    </xf>
    <xf numFmtId="0" fontId="7" fillId="0" borderId="0" xfId="0" applyFont="1" applyBorder="1" applyAlignment="1">
      <alignment vertical="center"/>
    </xf>
    <xf numFmtId="49" fontId="67" fillId="34" borderId="16" xfId="0" applyNumberFormat="1" applyFont="1" applyFill="1" applyBorder="1" applyAlignment="1">
      <alignment vertical="center"/>
    </xf>
    <xf numFmtId="49" fontId="20" fillId="37" borderId="11" xfId="0" applyNumberFormat="1" applyFont="1" applyFill="1" applyBorder="1" applyAlignment="1">
      <alignment horizontal="center" vertical="center"/>
    </xf>
    <xf numFmtId="0" fontId="19" fillId="0" borderId="17" xfId="0" applyNumberFormat="1" applyFont="1" applyBorder="1" applyAlignment="1">
      <alignment horizontal="center" vertical="center"/>
    </xf>
    <xf numFmtId="49" fontId="67" fillId="5" borderId="16" xfId="0" applyNumberFormat="1" applyFont="1" applyFill="1" applyBorder="1" applyAlignment="1">
      <alignment vertical="center"/>
    </xf>
    <xf numFmtId="49" fontId="19" fillId="0" borderId="11" xfId="0" applyNumberFormat="1" applyFont="1" applyBorder="1" applyAlignment="1">
      <alignment horizontal="center" vertical="center"/>
    </xf>
    <xf numFmtId="49" fontId="22" fillId="0" borderId="0" xfId="0" applyNumberFormat="1" applyFont="1" applyFill="1" applyBorder="1" applyAlignment="1">
      <alignment vertical="center"/>
    </xf>
    <xf numFmtId="49" fontId="9" fillId="0" borderId="0" xfId="0" applyNumberFormat="1" applyFont="1" applyFill="1" applyBorder="1" applyAlignment="1">
      <alignment vertical="center"/>
    </xf>
    <xf numFmtId="49" fontId="67" fillId="0" borderId="0" xfId="0" applyNumberFormat="1" applyFont="1" applyFill="1" applyBorder="1" applyAlignment="1">
      <alignment vertical="center"/>
    </xf>
    <xf numFmtId="49" fontId="67" fillId="0" borderId="0"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9" fillId="0" borderId="0" xfId="0" applyFont="1" applyFill="1" applyBorder="1" applyAlignment="1">
      <alignment vertical="center"/>
    </xf>
    <xf numFmtId="49" fontId="22" fillId="0" borderId="0" xfId="0" applyNumberFormat="1" applyFont="1" applyFill="1" applyBorder="1" applyAlignment="1">
      <alignment horizontal="center" vertical="center"/>
    </xf>
    <xf numFmtId="49" fontId="67" fillId="0" borderId="0" xfId="0" applyNumberFormat="1" applyFont="1" applyFill="1" applyBorder="1" applyAlignment="1">
      <alignment vertical="center" wrapText="1"/>
    </xf>
    <xf numFmtId="49" fontId="9" fillId="0" borderId="0" xfId="0" applyNumberFormat="1" applyFont="1" applyFill="1" applyBorder="1" applyAlignment="1">
      <alignment horizontal="center" vertical="center"/>
    </xf>
    <xf numFmtId="0" fontId="67"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67" fillId="0" borderId="0" xfId="0" applyFont="1" applyFill="1" applyAlignment="1">
      <alignment vertical="center"/>
    </xf>
    <xf numFmtId="49" fontId="13" fillId="35" borderId="24" xfId="61" applyNumberFormat="1" applyFont="1" applyFill="1" applyBorder="1" applyAlignment="1">
      <alignment horizontal="center" vertical="center" shrinkToFit="1"/>
      <protection/>
    </xf>
    <xf numFmtId="49" fontId="13" fillId="35" borderId="25" xfId="61" applyNumberFormat="1" applyFont="1" applyFill="1" applyBorder="1" applyAlignment="1">
      <alignment horizontal="center" vertical="center"/>
      <protection/>
    </xf>
    <xf numFmtId="49" fontId="13" fillId="35" borderId="26" xfId="61" applyNumberFormat="1" applyFont="1" applyFill="1" applyBorder="1" applyAlignment="1">
      <alignment horizontal="center" vertical="center"/>
      <protection/>
    </xf>
    <xf numFmtId="49" fontId="25" fillId="36" borderId="10" xfId="61" applyNumberFormat="1" applyFont="1" applyFill="1" applyBorder="1" applyAlignment="1">
      <alignment vertical="center" shrinkToFit="1"/>
      <protection/>
    </xf>
    <xf numFmtId="0" fontId="25" fillId="36" borderId="10" xfId="61" applyFont="1" applyFill="1" applyBorder="1" applyAlignment="1">
      <alignment vertical="center" shrinkToFit="1"/>
      <protection/>
    </xf>
    <xf numFmtId="49" fontId="25" fillId="36" borderId="27" xfId="61" applyNumberFormat="1" applyFont="1" applyFill="1" applyBorder="1" applyAlignment="1">
      <alignment vertical="center" shrinkToFit="1"/>
      <protection/>
    </xf>
    <xf numFmtId="49" fontId="7" fillId="36" borderId="27" xfId="61" applyNumberFormat="1" applyFont="1" applyFill="1" applyBorder="1" applyAlignment="1">
      <alignment vertical="center" shrinkToFit="1"/>
      <protection/>
    </xf>
    <xf numFmtId="0" fontId="7" fillId="36" borderId="10" xfId="61" applyFont="1" applyFill="1" applyBorder="1" applyAlignment="1">
      <alignment vertical="center" shrinkToFit="1"/>
      <protection/>
    </xf>
    <xf numFmtId="49" fontId="7" fillId="36" borderId="28" xfId="0" applyNumberFormat="1" applyFont="1" applyFill="1" applyBorder="1" applyAlignment="1">
      <alignment vertical="center" shrinkToFit="1"/>
    </xf>
    <xf numFmtId="0" fontId="7" fillId="36" borderId="10" xfId="0" applyFont="1" applyFill="1" applyBorder="1" applyAlignment="1">
      <alignment vertical="center" shrinkToFit="1"/>
    </xf>
    <xf numFmtId="0" fontId="7" fillId="36" borderId="10" xfId="62" applyFont="1" applyFill="1" applyBorder="1" applyAlignment="1">
      <alignment shrinkToFit="1"/>
      <protection/>
    </xf>
    <xf numFmtId="49" fontId="7" fillId="36" borderId="28" xfId="61" applyNumberFormat="1" applyFont="1" applyFill="1" applyBorder="1" applyAlignment="1">
      <alignment vertical="center" shrinkToFit="1"/>
      <protection/>
    </xf>
    <xf numFmtId="0" fontId="7" fillId="36" borderId="28" xfId="62" applyFont="1" applyFill="1" applyBorder="1" applyAlignment="1">
      <alignment horizontal="left" shrinkToFit="1"/>
      <protection/>
    </xf>
    <xf numFmtId="0" fontId="67" fillId="0" borderId="0" xfId="0" applyFont="1" applyFill="1" applyAlignment="1">
      <alignment vertical="top" wrapText="1"/>
    </xf>
    <xf numFmtId="0" fontId="18" fillId="0" borderId="0" xfId="0" applyFont="1" applyFill="1" applyBorder="1" applyAlignment="1">
      <alignment vertical="top"/>
    </xf>
    <xf numFmtId="177" fontId="67" fillId="0" borderId="18" xfId="0" applyNumberFormat="1" applyFont="1" applyBorder="1" applyAlignment="1">
      <alignment horizontal="center" vertical="center"/>
    </xf>
    <xf numFmtId="178" fontId="67" fillId="0" borderId="18" xfId="0" applyNumberFormat="1" applyFont="1" applyBorder="1" applyAlignment="1">
      <alignment horizontal="center" vertical="center"/>
    </xf>
    <xf numFmtId="176" fontId="67" fillId="0" borderId="18" xfId="0" applyNumberFormat="1" applyFont="1" applyFill="1" applyBorder="1" applyAlignment="1">
      <alignment horizontal="center" vertical="center"/>
    </xf>
    <xf numFmtId="176" fontId="67" fillId="0" borderId="18" xfId="0" applyNumberFormat="1" applyFont="1" applyBorder="1" applyAlignment="1">
      <alignment horizontal="center" vertical="center"/>
    </xf>
    <xf numFmtId="0" fontId="67" fillId="0" borderId="0" xfId="0" applyFont="1" applyFill="1" applyAlignment="1">
      <alignment vertical="top"/>
    </xf>
    <xf numFmtId="0" fontId="18" fillId="0" borderId="0" xfId="0" applyFont="1" applyFill="1" applyBorder="1" applyAlignment="1">
      <alignment vertical="top" wrapText="1"/>
    </xf>
    <xf numFmtId="0" fontId="26" fillId="0" borderId="29" xfId="0" applyFont="1" applyBorder="1" applyAlignment="1">
      <alignment horizontal="center" vertical="center" wrapText="1"/>
    </xf>
    <xf numFmtId="0" fontId="67" fillId="0" borderId="30" xfId="0" applyFont="1" applyBorder="1" applyAlignment="1">
      <alignment vertical="center" wrapText="1"/>
    </xf>
    <xf numFmtId="0" fontId="26" fillId="0" borderId="31" xfId="0" applyFont="1" applyBorder="1" applyAlignment="1">
      <alignment horizontal="center" vertical="center" wrapText="1"/>
    </xf>
    <xf numFmtId="0" fontId="67" fillId="0" borderId="32" xfId="0" applyFont="1" applyBorder="1" applyAlignment="1">
      <alignment vertical="center" wrapText="1"/>
    </xf>
    <xf numFmtId="0" fontId="67" fillId="0" borderId="0" xfId="0" applyFont="1" applyBorder="1" applyAlignment="1">
      <alignment vertical="center"/>
    </xf>
    <xf numFmtId="0" fontId="18" fillId="0" borderId="0" xfId="0" applyFont="1" applyBorder="1" applyAlignment="1">
      <alignment vertical="center"/>
    </xf>
    <xf numFmtId="0" fontId="26" fillId="0" borderId="0" xfId="0" applyFont="1" applyBorder="1" applyAlignment="1">
      <alignment horizontal="center" vertical="center" wrapText="1"/>
    </xf>
    <xf numFmtId="0" fontId="9" fillId="4" borderId="0" xfId="0" applyFont="1" applyFill="1" applyAlignment="1">
      <alignment vertical="center"/>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0" fillId="35" borderId="35" xfId="0" applyFont="1" applyFill="1" applyBorder="1" applyAlignment="1" applyProtection="1">
      <alignment horizontal="center" vertical="center" wrapText="1"/>
      <protection locked="0"/>
    </xf>
    <xf numFmtId="0" fontId="24" fillId="35" borderId="36" xfId="0" applyFont="1" applyFill="1" applyBorder="1" applyAlignment="1" applyProtection="1">
      <alignment vertical="center" wrapText="1"/>
      <protection locked="0"/>
    </xf>
    <xf numFmtId="0" fontId="10" fillId="35" borderId="37" xfId="0" applyFont="1" applyFill="1" applyBorder="1" applyAlignment="1" applyProtection="1">
      <alignment horizontal="center" vertical="center" wrapText="1"/>
      <protection locked="0"/>
    </xf>
    <xf numFmtId="0" fontId="24" fillId="35" borderId="38" xfId="0" applyFont="1" applyFill="1" applyBorder="1" applyAlignment="1" applyProtection="1">
      <alignment vertical="center" wrapText="1"/>
      <protection locked="0"/>
    </xf>
    <xf numFmtId="0" fontId="18" fillId="35" borderId="18" xfId="0" applyFont="1" applyFill="1" applyBorder="1" applyAlignment="1" applyProtection="1">
      <alignment horizontal="center" vertical="center" wrapText="1"/>
      <protection locked="0"/>
    </xf>
    <xf numFmtId="0" fontId="67" fillId="0" borderId="39"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38" borderId="40" xfId="0" applyFont="1" applyFill="1" applyBorder="1" applyAlignment="1" applyProtection="1">
      <alignment horizontal="center" vertical="center" wrapText="1"/>
      <protection locked="0"/>
    </xf>
    <xf numFmtId="0" fontId="10" fillId="38" borderId="41" xfId="0" applyFont="1" applyFill="1" applyBorder="1" applyAlignment="1" applyProtection="1">
      <alignment horizontal="center" vertical="center" wrapText="1"/>
      <protection locked="0"/>
    </xf>
    <xf numFmtId="0" fontId="24" fillId="38" borderId="42" xfId="0" applyFont="1" applyFill="1" applyBorder="1" applyAlignment="1" applyProtection="1">
      <alignment vertical="center" wrapText="1"/>
      <protection locked="0"/>
    </xf>
    <xf numFmtId="0" fontId="10" fillId="38" borderId="43" xfId="0" applyFont="1" applyFill="1" applyBorder="1" applyAlignment="1" applyProtection="1">
      <alignment horizontal="center" vertical="center" wrapText="1"/>
      <protection locked="0"/>
    </xf>
    <xf numFmtId="0" fontId="24" fillId="38" borderId="44" xfId="0" applyFont="1" applyFill="1" applyBorder="1" applyAlignment="1" applyProtection="1">
      <alignment vertical="center" wrapText="1"/>
      <protection locked="0"/>
    </xf>
    <xf numFmtId="49" fontId="67" fillId="0" borderId="0" xfId="0" applyNumberFormat="1" applyFont="1" applyAlignment="1">
      <alignment horizontal="center" vertical="center"/>
    </xf>
    <xf numFmtId="0" fontId="10" fillId="0" borderId="0" xfId="0" applyFont="1" applyFill="1" applyAlignment="1">
      <alignment horizontal="center" vertical="center"/>
    </xf>
    <xf numFmtId="0" fontId="10" fillId="0" borderId="0" xfId="0" applyFont="1" applyAlignment="1">
      <alignment horizontal="center" vertical="center"/>
    </xf>
    <xf numFmtId="0" fontId="9" fillId="4"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0" fillId="0" borderId="0" xfId="0" applyFill="1" applyBorder="1" applyAlignment="1">
      <alignment vertical="center"/>
    </xf>
    <xf numFmtId="0" fontId="67" fillId="0" borderId="0" xfId="0" applyFont="1" applyFill="1" applyBorder="1" applyAlignment="1">
      <alignment vertical="top" wrapText="1"/>
    </xf>
    <xf numFmtId="0" fontId="0" fillId="0" borderId="0" xfId="0" applyFont="1" applyAlignment="1">
      <alignment vertical="center"/>
    </xf>
    <xf numFmtId="0" fontId="28" fillId="0" borderId="0" xfId="0" applyNumberFormat="1" applyFont="1" applyFill="1" applyAlignment="1">
      <alignment vertical="center" wrapText="1" shrinkToFit="1"/>
    </xf>
    <xf numFmtId="0" fontId="0" fillId="0" borderId="0" xfId="0" applyFont="1" applyFill="1" applyBorder="1" applyAlignment="1">
      <alignment vertical="center"/>
    </xf>
    <xf numFmtId="0" fontId="67" fillId="34" borderId="0" xfId="0" applyFont="1" applyFill="1" applyAlignment="1">
      <alignment vertical="center"/>
    </xf>
    <xf numFmtId="0" fontId="9" fillId="34" borderId="0" xfId="0" applyFont="1" applyFill="1" applyAlignment="1">
      <alignment vertical="center"/>
    </xf>
    <xf numFmtId="0" fontId="10" fillId="38" borderId="45" xfId="0" applyFont="1" applyFill="1" applyBorder="1" applyAlignment="1" applyProtection="1">
      <alignment horizontal="center" vertical="center" wrapText="1"/>
      <protection locked="0"/>
    </xf>
    <xf numFmtId="0" fontId="24" fillId="38" borderId="46" xfId="0" applyFont="1" applyFill="1" applyBorder="1" applyAlignment="1" applyProtection="1">
      <alignment vertical="center" wrapText="1"/>
      <protection locked="0"/>
    </xf>
    <xf numFmtId="0" fontId="10" fillId="38" borderId="47" xfId="0" applyFont="1" applyFill="1" applyBorder="1" applyAlignment="1" applyProtection="1">
      <alignment horizontal="center" vertical="center" wrapText="1"/>
      <protection locked="0"/>
    </xf>
    <xf numFmtId="0" fontId="24" fillId="38" borderId="48" xfId="0" applyFont="1" applyFill="1" applyBorder="1" applyAlignment="1" applyProtection="1">
      <alignment vertical="center" wrapText="1"/>
      <protection locked="0"/>
    </xf>
    <xf numFmtId="0" fontId="67" fillId="0" borderId="49"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1" fillId="27" borderId="19" xfId="0" applyFont="1" applyFill="1" applyBorder="1" applyAlignment="1">
      <alignment vertical="center" wrapText="1"/>
    </xf>
    <xf numFmtId="0" fontId="9" fillId="35" borderId="10" xfId="0" applyFont="1" applyFill="1" applyBorder="1" applyAlignment="1" applyProtection="1">
      <alignment horizontal="center" vertical="center" shrinkToFit="1"/>
      <protection locked="0"/>
    </xf>
    <xf numFmtId="0" fontId="9" fillId="35" borderId="21" xfId="0" applyFont="1" applyFill="1" applyBorder="1" applyAlignment="1" applyProtection="1">
      <alignment horizontal="center" vertical="center" shrinkToFit="1"/>
      <protection locked="0"/>
    </xf>
    <xf numFmtId="0" fontId="9" fillId="35" borderId="11" xfId="0" applyFont="1" applyFill="1" applyBorder="1" applyAlignment="1" applyProtection="1">
      <alignment horizontal="center" vertical="center" shrinkToFit="1"/>
      <protection locked="0"/>
    </xf>
    <xf numFmtId="0" fontId="9" fillId="35" borderId="17" xfId="0" applyFont="1" applyFill="1" applyBorder="1" applyAlignment="1" applyProtection="1">
      <alignment horizontal="center" vertical="center" shrinkToFit="1"/>
      <protection locked="0"/>
    </xf>
    <xf numFmtId="0" fontId="9" fillId="35" borderId="23" xfId="0" applyFont="1" applyFill="1" applyBorder="1" applyAlignment="1" applyProtection="1">
      <alignment horizontal="center" vertical="center" shrinkToFit="1"/>
      <protection locked="0"/>
    </xf>
    <xf numFmtId="0" fontId="9" fillId="35" borderId="50" xfId="0" applyFont="1" applyFill="1" applyBorder="1" applyAlignment="1" applyProtection="1">
      <alignment horizontal="center" vertical="center" shrinkToFit="1"/>
      <protection locked="0"/>
    </xf>
    <xf numFmtId="0" fontId="18" fillId="35" borderId="18" xfId="0" applyFont="1" applyFill="1" applyBorder="1" applyAlignment="1" applyProtection="1">
      <alignment horizontal="center" vertical="center" shrinkToFit="1"/>
      <protection locked="0"/>
    </xf>
    <xf numFmtId="0" fontId="29" fillId="0" borderId="23" xfId="0" applyFont="1" applyBorder="1" applyAlignment="1">
      <alignment horizontal="center" vertical="center" wrapText="1"/>
    </xf>
    <xf numFmtId="0" fontId="9" fillId="35" borderId="15" xfId="0" applyFont="1" applyFill="1" applyBorder="1" applyAlignment="1" applyProtection="1">
      <alignment horizontal="center" vertical="center" shrinkToFit="1"/>
      <protection locked="0"/>
    </xf>
    <xf numFmtId="0" fontId="9" fillId="35" borderId="12" xfId="0" applyFont="1" applyFill="1" applyBorder="1" applyAlignment="1" applyProtection="1">
      <alignment horizontal="center" vertical="center" shrinkToFit="1"/>
      <protection locked="0"/>
    </xf>
    <xf numFmtId="0" fontId="67" fillId="35" borderId="10" xfId="0" applyFont="1" applyFill="1" applyBorder="1" applyAlignment="1" applyProtection="1">
      <alignment vertical="center"/>
      <protection locked="0"/>
    </xf>
    <xf numFmtId="0" fontId="9" fillId="35" borderId="23" xfId="0" applyFont="1" applyFill="1" applyBorder="1" applyAlignment="1" applyProtection="1">
      <alignment vertical="center"/>
      <protection locked="0"/>
    </xf>
    <xf numFmtId="0" fontId="67" fillId="35" borderId="11" xfId="0" applyFont="1" applyFill="1" applyBorder="1" applyAlignment="1" applyProtection="1">
      <alignment vertical="center"/>
      <protection locked="0"/>
    </xf>
    <xf numFmtId="0" fontId="24" fillId="0" borderId="0" xfId="0" applyFont="1" applyAlignment="1">
      <alignment vertical="center"/>
    </xf>
    <xf numFmtId="0" fontId="24" fillId="39" borderId="0" xfId="0" applyFont="1" applyFill="1" applyAlignment="1">
      <alignment vertical="center"/>
    </xf>
    <xf numFmtId="0" fontId="24" fillId="0" borderId="0" xfId="0" applyFont="1" applyFill="1" applyAlignment="1">
      <alignment horizontal="left" vertical="center"/>
    </xf>
    <xf numFmtId="0" fontId="68" fillId="40" borderId="0" xfId="0" applyFont="1" applyFill="1" applyAlignment="1">
      <alignment horizontal="center" vertical="center"/>
    </xf>
    <xf numFmtId="0" fontId="24" fillId="0" borderId="0" xfId="0" applyFont="1" applyFill="1" applyAlignment="1">
      <alignment vertical="center"/>
    </xf>
    <xf numFmtId="0" fontId="24" fillId="0" borderId="0" xfId="0" applyFont="1" applyFill="1" applyAlignment="1">
      <alignment vertical="center"/>
    </xf>
    <xf numFmtId="0" fontId="69" fillId="40" borderId="0" xfId="0" applyFont="1" applyFill="1" applyAlignment="1">
      <alignment horizontal="left" vertical="center"/>
    </xf>
    <xf numFmtId="0" fontId="70" fillId="0" borderId="0" xfId="0" applyFont="1" applyAlignment="1">
      <alignment vertical="center"/>
    </xf>
    <xf numFmtId="0" fontId="71" fillId="0" borderId="0" xfId="0" applyFont="1" applyAlignment="1">
      <alignment vertical="center"/>
    </xf>
    <xf numFmtId="0" fontId="67" fillId="0" borderId="0" xfId="0" applyFont="1" applyAlignment="1">
      <alignment horizontal="center" vertical="center"/>
    </xf>
    <xf numFmtId="0" fontId="67" fillId="0" borderId="0" xfId="0" applyFont="1" applyBorder="1" applyAlignment="1">
      <alignment vertical="center" wrapText="1"/>
    </xf>
    <xf numFmtId="0" fontId="72" fillId="0" borderId="10" xfId="0" applyNumberFormat="1" applyFont="1" applyBorder="1" applyAlignment="1">
      <alignment horizontal="center" vertical="center"/>
    </xf>
    <xf numFmtId="0" fontId="72" fillId="0" borderId="21" xfId="0" applyNumberFormat="1" applyFont="1" applyBorder="1" applyAlignment="1">
      <alignment horizontal="center" vertical="center"/>
    </xf>
    <xf numFmtId="49" fontId="72" fillId="37" borderId="21" xfId="0" applyNumberFormat="1" applyFont="1" applyFill="1" applyBorder="1" applyAlignment="1">
      <alignment horizontal="center" vertical="center"/>
    </xf>
    <xf numFmtId="49" fontId="72" fillId="37" borderId="10" xfId="0" applyNumberFormat="1" applyFont="1" applyFill="1" applyBorder="1" applyAlignment="1">
      <alignment horizontal="center" vertical="center"/>
    </xf>
    <xf numFmtId="49" fontId="72" fillId="37" borderId="11" xfId="0" applyNumberFormat="1" applyFont="1" applyFill="1" applyBorder="1" applyAlignment="1">
      <alignment horizontal="center" vertical="center"/>
    </xf>
    <xf numFmtId="0" fontId="72" fillId="0" borderId="17" xfId="0" applyNumberFormat="1" applyFont="1" applyBorder="1" applyAlignment="1">
      <alignment horizontal="center" vertical="center"/>
    </xf>
    <xf numFmtId="0" fontId="24" fillId="41" borderId="0" xfId="0" applyFont="1" applyFill="1" applyAlignment="1">
      <alignment horizontal="left" vertical="center"/>
    </xf>
    <xf numFmtId="0" fontId="30" fillId="39" borderId="0" xfId="0" applyFont="1" applyFill="1" applyAlignment="1">
      <alignment horizontal="left" vertical="center"/>
    </xf>
    <xf numFmtId="0" fontId="10" fillId="42" borderId="51" xfId="0" applyFont="1" applyFill="1" applyBorder="1" applyAlignment="1">
      <alignment horizontal="left" vertical="top" wrapText="1"/>
    </xf>
    <xf numFmtId="0" fontId="10" fillId="42" borderId="34" xfId="0" applyFont="1" applyFill="1" applyBorder="1" applyAlignment="1">
      <alignment horizontal="left" vertical="top" wrapText="1"/>
    </xf>
    <xf numFmtId="0" fontId="10" fillId="42" borderId="52" xfId="0" applyFont="1" applyFill="1" applyBorder="1" applyAlignment="1">
      <alignment horizontal="left" vertical="top" wrapText="1"/>
    </xf>
    <xf numFmtId="0" fontId="10" fillId="42" borderId="53" xfId="0" applyFont="1" applyFill="1" applyBorder="1" applyAlignment="1">
      <alignment horizontal="left" vertical="top" wrapText="1"/>
    </xf>
    <xf numFmtId="0" fontId="10" fillId="42" borderId="0" xfId="0" applyFont="1" applyFill="1" applyBorder="1" applyAlignment="1">
      <alignment horizontal="left" vertical="top" wrapText="1"/>
    </xf>
    <xf numFmtId="0" fontId="10" fillId="42" borderId="54" xfId="0" applyFont="1" applyFill="1" applyBorder="1" applyAlignment="1">
      <alignment horizontal="left" vertical="top" wrapText="1"/>
    </xf>
    <xf numFmtId="0" fontId="10" fillId="42" borderId="40" xfId="0" applyFont="1" applyFill="1" applyBorder="1" applyAlignment="1">
      <alignment horizontal="left" vertical="top" wrapText="1"/>
    </xf>
    <xf numFmtId="0" fontId="10" fillId="42" borderId="55" xfId="0" applyFont="1" applyFill="1" applyBorder="1" applyAlignment="1">
      <alignment horizontal="left" vertical="top" wrapText="1"/>
    </xf>
    <xf numFmtId="0" fontId="10" fillId="42" borderId="56" xfId="0" applyFont="1" applyFill="1" applyBorder="1" applyAlignment="1">
      <alignment horizontal="left" vertical="top" wrapText="1"/>
    </xf>
    <xf numFmtId="0" fontId="21" fillId="35" borderId="10" xfId="0" applyFont="1" applyFill="1" applyBorder="1" applyAlignment="1" applyProtection="1">
      <alignment horizontal="center" vertical="center"/>
      <protection locked="0"/>
    </xf>
    <xf numFmtId="0" fontId="21" fillId="35" borderId="11" xfId="0" applyFont="1" applyFill="1" applyBorder="1" applyAlignment="1" applyProtection="1">
      <alignment horizontal="center" vertical="center"/>
      <protection locked="0"/>
    </xf>
    <xf numFmtId="49" fontId="67" fillId="35" borderId="57" xfId="0" applyNumberFormat="1" applyFont="1" applyFill="1" applyBorder="1" applyAlignment="1" applyProtection="1">
      <alignment horizontal="center" vertical="center"/>
      <protection locked="0"/>
    </xf>
    <xf numFmtId="49" fontId="67" fillId="35" borderId="58" xfId="0" applyNumberFormat="1" applyFont="1" applyFill="1" applyBorder="1" applyAlignment="1" applyProtection="1">
      <alignment horizontal="center" vertical="center"/>
      <protection locked="0"/>
    </xf>
    <xf numFmtId="0" fontId="67" fillId="35" borderId="57" xfId="0" applyNumberFormat="1" applyFont="1" applyFill="1" applyBorder="1" applyAlignment="1" applyProtection="1">
      <alignment horizontal="center" vertical="center"/>
      <protection locked="0"/>
    </xf>
    <xf numFmtId="0" fontId="67" fillId="35" borderId="59" xfId="0" applyNumberFormat="1" applyFont="1" applyFill="1" applyBorder="1" applyAlignment="1" applyProtection="1">
      <alignment horizontal="center" vertical="center"/>
      <protection locked="0"/>
    </xf>
    <xf numFmtId="0" fontId="67" fillId="0" borderId="16" xfId="0" applyFont="1" applyBorder="1" applyAlignment="1">
      <alignment horizontal="center" vertical="center" wrapText="1"/>
    </xf>
    <xf numFmtId="0" fontId="67" fillId="0" borderId="60" xfId="0" applyFont="1" applyBorder="1" applyAlignment="1">
      <alignment horizontal="center" vertical="center" wrapText="1"/>
    </xf>
    <xf numFmtId="0" fontId="67" fillId="0" borderId="61" xfId="0" applyFont="1" applyBorder="1" applyAlignment="1">
      <alignment horizontal="center" vertical="center" wrapText="1"/>
    </xf>
    <xf numFmtId="0" fontId="67" fillId="0" borderId="62" xfId="0" applyFont="1" applyBorder="1" applyAlignment="1">
      <alignment horizontal="center" vertical="center" wrapText="1"/>
    </xf>
    <xf numFmtId="0" fontId="21" fillId="35" borderId="15" xfId="0" applyFont="1" applyFill="1" applyBorder="1" applyAlignment="1" applyProtection="1">
      <alignment horizontal="center" vertical="center"/>
      <protection locked="0"/>
    </xf>
    <xf numFmtId="0" fontId="21" fillId="35" borderId="23" xfId="0" applyFont="1" applyFill="1" applyBorder="1" applyAlignment="1" applyProtection="1">
      <alignment horizontal="center" vertical="center"/>
      <protection locked="0"/>
    </xf>
    <xf numFmtId="0" fontId="67" fillId="0" borderId="14" xfId="0" applyFont="1" applyBorder="1" applyAlignment="1">
      <alignment horizontal="center" vertical="center" wrapText="1"/>
    </xf>
    <xf numFmtId="0" fontId="73" fillId="0" borderId="63" xfId="0" applyFont="1" applyFill="1" applyBorder="1" applyAlignment="1">
      <alignment horizontal="center" vertical="center"/>
    </xf>
    <xf numFmtId="0" fontId="67" fillId="0" borderId="64" xfId="0" applyFont="1" applyFill="1" applyBorder="1" applyAlignment="1" applyProtection="1">
      <alignment horizontal="center" vertical="center" wrapText="1"/>
      <protection/>
    </xf>
    <xf numFmtId="0" fontId="67" fillId="0" borderId="65" xfId="0" applyFont="1" applyFill="1" applyBorder="1" applyAlignment="1" applyProtection="1">
      <alignment horizontal="center" vertical="center"/>
      <protection/>
    </xf>
    <xf numFmtId="0" fontId="67" fillId="0" borderId="64" xfId="0" applyFont="1" applyFill="1" applyBorder="1" applyAlignment="1">
      <alignment horizontal="center" vertical="center" wrapText="1"/>
    </xf>
    <xf numFmtId="0" fontId="67" fillId="0" borderId="66" xfId="0" applyFont="1" applyFill="1" applyBorder="1" applyAlignment="1">
      <alignment horizontal="center" vertical="center"/>
    </xf>
    <xf numFmtId="0" fontId="67" fillId="0" borderId="65" xfId="0" applyFont="1" applyFill="1" applyBorder="1" applyAlignment="1" applyProtection="1">
      <alignment horizontal="center" vertical="center" wrapText="1"/>
      <protection/>
    </xf>
    <xf numFmtId="0" fontId="67" fillId="0" borderId="67" xfId="0" applyFont="1" applyFill="1" applyBorder="1" applyAlignment="1" applyProtection="1">
      <alignment horizontal="center" vertical="center"/>
      <protection/>
    </xf>
    <xf numFmtId="0" fontId="67" fillId="0" borderId="39" xfId="0" applyFont="1" applyFill="1" applyBorder="1" applyAlignment="1">
      <alignment horizontal="center" vertical="center"/>
    </xf>
    <xf numFmtId="0" fontId="67" fillId="0" borderId="0" xfId="0" applyFont="1" applyAlignment="1">
      <alignment horizontal="center" vertical="center"/>
    </xf>
    <xf numFmtId="0" fontId="67" fillId="0" borderId="20" xfId="0" applyFont="1" applyBorder="1" applyAlignment="1">
      <alignment horizontal="center" vertical="center" wrapText="1"/>
    </xf>
    <xf numFmtId="0" fontId="67" fillId="0" borderId="16" xfId="0" applyFont="1" applyBorder="1" applyAlignment="1">
      <alignment horizontal="center" vertical="center"/>
    </xf>
    <xf numFmtId="49" fontId="67" fillId="35" borderId="57" xfId="0" applyNumberFormat="1" applyFont="1" applyFill="1" applyBorder="1" applyAlignment="1" applyProtection="1">
      <alignment horizontal="left" vertical="center"/>
      <protection locked="0"/>
    </xf>
    <xf numFmtId="49" fontId="67" fillId="35" borderId="28" xfId="0" applyNumberFormat="1" applyFont="1" applyFill="1" applyBorder="1" applyAlignment="1" applyProtection="1">
      <alignment horizontal="left" vertical="center"/>
      <protection locked="0"/>
    </xf>
    <xf numFmtId="0" fontId="67" fillId="0" borderId="68" xfId="0" applyFont="1" applyBorder="1" applyAlignment="1">
      <alignment horizontal="center" vertical="center"/>
    </xf>
    <xf numFmtId="0" fontId="67" fillId="0" borderId="69" xfId="0" applyFont="1" applyBorder="1" applyAlignment="1">
      <alignment horizontal="center" vertical="center"/>
    </xf>
    <xf numFmtId="49" fontId="67" fillId="35" borderId="70" xfId="0" applyNumberFormat="1" applyFont="1" applyFill="1" applyBorder="1" applyAlignment="1" applyProtection="1">
      <alignment horizontal="left" vertical="center"/>
      <protection locked="0"/>
    </xf>
    <xf numFmtId="49" fontId="67" fillId="35" borderId="59" xfId="0" applyNumberFormat="1" applyFont="1" applyFill="1" applyBorder="1" applyAlignment="1" applyProtection="1">
      <alignment horizontal="left" vertical="center"/>
      <protection locked="0"/>
    </xf>
    <xf numFmtId="49" fontId="67" fillId="35" borderId="58" xfId="0" applyNumberFormat="1" applyFont="1" applyFill="1" applyBorder="1" applyAlignment="1" applyProtection="1">
      <alignment horizontal="left" vertical="center"/>
      <protection locked="0"/>
    </xf>
    <xf numFmtId="49" fontId="67" fillId="35" borderId="11" xfId="0" applyNumberFormat="1" applyFont="1" applyFill="1" applyBorder="1" applyAlignment="1" applyProtection="1">
      <alignment horizontal="left" vertical="center"/>
      <protection locked="0"/>
    </xf>
    <xf numFmtId="49" fontId="67" fillId="35" borderId="17" xfId="0" applyNumberFormat="1" applyFont="1" applyFill="1" applyBorder="1" applyAlignment="1" applyProtection="1">
      <alignment horizontal="left" vertical="center"/>
      <protection locked="0"/>
    </xf>
    <xf numFmtId="0" fontId="18" fillId="5" borderId="68" xfId="0" applyFont="1" applyFill="1" applyBorder="1" applyAlignment="1">
      <alignment horizontal="center" vertical="center"/>
    </xf>
    <xf numFmtId="0" fontId="18" fillId="5" borderId="23" xfId="0" applyFont="1" applyFill="1" applyBorder="1" applyAlignment="1">
      <alignment horizontal="center" vertical="center"/>
    </xf>
    <xf numFmtId="0" fontId="67" fillId="0" borderId="15" xfId="0" applyFont="1" applyBorder="1" applyAlignment="1">
      <alignment horizontal="center" vertical="center"/>
    </xf>
    <xf numFmtId="0" fontId="67" fillId="0" borderId="12" xfId="0" applyFont="1" applyBorder="1" applyAlignment="1">
      <alignment horizontal="center" vertical="center"/>
    </xf>
    <xf numFmtId="0" fontId="67" fillId="0" borderId="11"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18" fillId="5" borderId="15" xfId="0" applyFont="1" applyFill="1" applyBorder="1" applyAlignment="1">
      <alignment horizontal="center" vertical="center"/>
    </xf>
    <xf numFmtId="0" fontId="18" fillId="5" borderId="10" xfId="0" applyFont="1" applyFill="1" applyBorder="1" applyAlignment="1">
      <alignment horizontal="center" vertical="center"/>
    </xf>
    <xf numFmtId="49" fontId="67" fillId="35" borderId="49" xfId="0" applyNumberFormat="1" applyFont="1" applyFill="1" applyBorder="1" applyAlignment="1" applyProtection="1">
      <alignment horizontal="center" vertical="center"/>
      <protection locked="0"/>
    </xf>
    <xf numFmtId="49" fontId="67" fillId="35" borderId="27" xfId="0" applyNumberFormat="1" applyFont="1" applyFill="1" applyBorder="1" applyAlignment="1" applyProtection="1">
      <alignment horizontal="center" vertical="center"/>
      <protection locked="0"/>
    </xf>
    <xf numFmtId="0" fontId="67" fillId="0" borderId="57" xfId="0" applyNumberFormat="1" applyFont="1" applyFill="1" applyBorder="1" applyAlignment="1" applyProtection="1">
      <alignment horizontal="center" vertical="center"/>
      <protection/>
    </xf>
    <xf numFmtId="0" fontId="67" fillId="0" borderId="28" xfId="0" applyNumberFormat="1" applyFont="1" applyFill="1" applyBorder="1" applyAlignment="1" applyProtection="1">
      <alignment horizontal="center" vertical="center"/>
      <protection/>
    </xf>
    <xf numFmtId="0" fontId="11" fillId="0" borderId="14" xfId="0" applyFont="1" applyBorder="1" applyAlignment="1">
      <alignment horizontal="center" vertical="center" wrapText="1"/>
    </xf>
    <xf numFmtId="0" fontId="11" fillId="0" borderId="12" xfId="0" applyFont="1" applyBorder="1" applyAlignment="1">
      <alignment horizontal="center" vertical="center"/>
    </xf>
    <xf numFmtId="0" fontId="67" fillId="5" borderId="14" xfId="0" applyFont="1" applyFill="1" applyBorder="1" applyAlignment="1">
      <alignment horizontal="center" vertical="center"/>
    </xf>
    <xf numFmtId="0" fontId="67" fillId="5" borderId="20" xfId="0" applyFont="1" applyFill="1" applyBorder="1" applyAlignment="1">
      <alignment horizontal="center" vertical="center"/>
    </xf>
    <xf numFmtId="0" fontId="67" fillId="0" borderId="15" xfId="0" applyFont="1" applyBorder="1" applyAlignment="1">
      <alignment horizontal="center" vertical="center" wrapText="1"/>
    </xf>
    <xf numFmtId="0" fontId="67" fillId="0" borderId="11" xfId="0" applyFont="1" applyBorder="1" applyAlignment="1">
      <alignment horizontal="center" vertical="center"/>
    </xf>
    <xf numFmtId="0" fontId="67" fillId="0" borderId="15" xfId="0" applyFont="1" applyBorder="1" applyAlignment="1">
      <alignment horizontal="center" vertical="center" shrinkToFit="1"/>
    </xf>
    <xf numFmtId="0" fontId="67" fillId="0" borderId="11" xfId="0" applyFont="1" applyBorder="1" applyAlignment="1">
      <alignment horizontal="center" vertical="center" shrinkToFit="1"/>
    </xf>
    <xf numFmtId="0" fontId="67" fillId="0" borderId="14" xfId="0" applyFont="1" applyBorder="1" applyAlignment="1">
      <alignment horizontal="center" vertical="center"/>
    </xf>
    <xf numFmtId="0" fontId="67" fillId="0" borderId="0" xfId="0" applyFont="1" applyAlignment="1">
      <alignment horizontal="right" vertical="center"/>
    </xf>
    <xf numFmtId="0" fontId="18" fillId="42" borderId="51" xfId="0" applyFont="1" applyFill="1" applyBorder="1" applyAlignment="1">
      <alignment horizontal="left" vertical="top" wrapText="1"/>
    </xf>
    <xf numFmtId="0" fontId="18" fillId="42" borderId="34" xfId="0" applyFont="1" applyFill="1" applyBorder="1" applyAlignment="1">
      <alignment horizontal="left" vertical="top" wrapText="1"/>
    </xf>
    <xf numFmtId="0" fontId="18" fillId="42" borderId="52" xfId="0" applyFont="1" applyFill="1" applyBorder="1" applyAlignment="1">
      <alignment horizontal="left" vertical="top" wrapText="1"/>
    </xf>
    <xf numFmtId="0" fontId="18" fillId="42" borderId="53" xfId="0" applyFont="1" applyFill="1" applyBorder="1" applyAlignment="1">
      <alignment horizontal="left" vertical="top" wrapText="1"/>
    </xf>
    <xf numFmtId="0" fontId="18" fillId="42" borderId="0" xfId="0" applyFont="1" applyFill="1" applyBorder="1" applyAlignment="1">
      <alignment horizontal="left" vertical="top" wrapText="1"/>
    </xf>
    <xf numFmtId="0" fontId="18" fillId="42" borderId="54" xfId="0" applyFont="1" applyFill="1" applyBorder="1" applyAlignment="1">
      <alignment horizontal="left" vertical="top" wrapText="1"/>
    </xf>
    <xf numFmtId="0" fontId="18" fillId="42" borderId="40" xfId="0" applyFont="1" applyFill="1" applyBorder="1" applyAlignment="1">
      <alignment horizontal="left" vertical="top" wrapText="1"/>
    </xf>
    <xf numFmtId="0" fontId="18" fillId="42" borderId="55" xfId="0" applyFont="1" applyFill="1" applyBorder="1" applyAlignment="1">
      <alignment horizontal="left" vertical="top" wrapText="1"/>
    </xf>
    <xf numFmtId="0" fontId="18" fillId="42" borderId="56"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団体" xfId="62"/>
    <cellStyle name="Followed Hyperlink" xfId="63"/>
    <cellStyle name="良い" xfId="64"/>
  </cellStyles>
  <dxfs count="148">
    <dxf>
      <font>
        <b/>
        <i val="0"/>
        <color indexed="9"/>
      </font>
      <fill>
        <patternFill>
          <bgColor indexed="10"/>
        </patternFill>
      </fill>
    </dxf>
    <dxf>
      <font>
        <b/>
        <i val="0"/>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ont>
        <b/>
        <i val="0"/>
        <color indexed="9"/>
      </font>
      <fill>
        <patternFill>
          <bgColor indexed="10"/>
        </patternFill>
      </fill>
    </dxf>
    <dxf>
      <fill>
        <patternFill>
          <bgColor theme="0" tint="-0.24993999302387238"/>
        </patternFill>
      </fill>
    </dxf>
    <dxf>
      <fill>
        <patternFill>
          <bgColor theme="0" tint="-0.24993999302387238"/>
        </patternFill>
      </fill>
    </dxf>
    <dxf>
      <fill>
        <patternFill>
          <bgColor indexed="27"/>
        </patternFill>
      </fill>
    </dxf>
    <dxf>
      <fill>
        <patternFill>
          <bgColor rgb="FFFFCCFF"/>
        </patternFill>
      </fill>
    </dxf>
    <dxf>
      <fill>
        <patternFill>
          <bgColor theme="0" tint="-0.24993999302387238"/>
        </patternFill>
      </fill>
    </dxf>
    <dxf>
      <fill>
        <patternFill>
          <bgColor theme="0" tint="-0.24993999302387238"/>
        </patternFill>
      </fill>
    </dxf>
    <dxf>
      <font>
        <b/>
        <i val="0"/>
        <color indexed="9"/>
      </font>
      <fill>
        <patternFill>
          <bgColor indexed="10"/>
        </patternFill>
      </fill>
    </dxf>
    <dxf>
      <fill>
        <patternFill>
          <bgColor rgb="FFFF0000"/>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indexed="9"/>
      </font>
      <fill>
        <patternFill>
          <bgColor indexed="10"/>
        </patternFill>
      </fill>
    </dxf>
    <dxf>
      <fill>
        <patternFill>
          <bgColor rgb="FFCC000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ont>
        <b/>
        <i val="0"/>
      </font>
      <fill>
        <patternFill>
          <bgColor rgb="FFFF0000"/>
        </patternFill>
      </fill>
      <border/>
    </dxf>
    <dxf>
      <font>
        <b/>
        <i val="0"/>
      </font>
      <fill>
        <patternFill>
          <bgColor rgb="FFFFFF00"/>
        </patternFill>
      </fill>
      <border/>
    </dxf>
    <dxf>
      <font>
        <color rgb="FFFFFFFF"/>
      </font>
      <fill>
        <patternFill>
          <bgColor rgb="FFFF0000"/>
        </patternFill>
      </fill>
      <border/>
    </dxf>
    <dxf>
      <font>
        <b/>
        <i val="0"/>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F86"/>
  <sheetViews>
    <sheetView showGridLines="0" tabSelected="1" zoomScale="150" zoomScaleNormal="150" workbookViewId="0" topLeftCell="A1">
      <selection activeCell="D12" sqref="D12"/>
    </sheetView>
  </sheetViews>
  <sheetFormatPr defaultColWidth="9.140625" defaultRowHeight="15"/>
  <cols>
    <col min="1" max="1" width="3.8515625" style="163" customWidth="1"/>
    <col min="2" max="3" width="4.421875" style="163" customWidth="1"/>
    <col min="4" max="4" width="97.7109375" style="163" customWidth="1"/>
    <col min="5" max="6" width="4.421875" style="163" customWidth="1"/>
    <col min="7" max="7" width="3.00390625" style="2" customWidth="1"/>
    <col min="8" max="16384" width="9.00390625" style="2" customWidth="1"/>
  </cols>
  <sheetData>
    <row r="1" spans="2:6" ht="21">
      <c r="B1" s="181" t="s">
        <v>318</v>
      </c>
      <c r="C1" s="181"/>
      <c r="D1" s="181"/>
      <c r="E1" s="181"/>
      <c r="F1" s="164"/>
    </row>
    <row r="2" spans="2:6" ht="24">
      <c r="B2" s="165"/>
      <c r="C2" s="165"/>
      <c r="D2" s="166" t="s">
        <v>249</v>
      </c>
      <c r="E2" s="165"/>
      <c r="F2" s="165"/>
    </row>
    <row r="3" spans="1:6" s="86" customFormat="1" ht="24">
      <c r="A3" s="167"/>
      <c r="B3" s="165"/>
      <c r="C3" s="165"/>
      <c r="D3" s="166" t="s">
        <v>250</v>
      </c>
      <c r="E3" s="165"/>
      <c r="F3" s="165"/>
    </row>
    <row r="4" spans="1:6" s="86" customFormat="1" ht="24">
      <c r="A4" s="167"/>
      <c r="B4" s="165"/>
      <c r="C4" s="165"/>
      <c r="D4" s="166" t="s">
        <v>251</v>
      </c>
      <c r="E4" s="165"/>
      <c r="F4" s="165"/>
    </row>
    <row r="5" spans="1:6" s="86" customFormat="1" ht="24">
      <c r="A5" s="167"/>
      <c r="B5" s="165"/>
      <c r="C5" s="165"/>
      <c r="D5" s="166" t="s">
        <v>341</v>
      </c>
      <c r="E5" s="165"/>
      <c r="F5" s="165"/>
    </row>
    <row r="6" spans="3:6" ht="15.75">
      <c r="C6" s="180" t="s">
        <v>295</v>
      </c>
      <c r="D6" s="180"/>
      <c r="E6" s="180"/>
      <c r="F6" s="168"/>
    </row>
    <row r="7" ht="15.75">
      <c r="D7" s="163" t="s">
        <v>185</v>
      </c>
    </row>
    <row r="8" ht="15.75">
      <c r="D8" s="163" t="s">
        <v>186</v>
      </c>
    </row>
    <row r="9" ht="15.75">
      <c r="D9" s="163" t="s">
        <v>346</v>
      </c>
    </row>
    <row r="10" spans="3:6" ht="15.75">
      <c r="C10" s="180" t="s">
        <v>296</v>
      </c>
      <c r="D10" s="180"/>
      <c r="E10" s="180"/>
      <c r="F10" s="168"/>
    </row>
    <row r="11" spans="1:6" s="86" customFormat="1" ht="15.75">
      <c r="A11" s="167"/>
      <c r="B11" s="167"/>
      <c r="C11" s="165"/>
      <c r="D11" s="169" t="s">
        <v>300</v>
      </c>
      <c r="E11" s="165"/>
      <c r="F11" s="168"/>
    </row>
    <row r="12" ht="15.75">
      <c r="D12" s="163" t="s">
        <v>315</v>
      </c>
    </row>
    <row r="13" ht="15.75">
      <c r="D13" s="171" t="s">
        <v>293</v>
      </c>
    </row>
    <row r="14" s="5" customFormat="1" ht="15.75">
      <c r="D14" s="5" t="s">
        <v>345</v>
      </c>
    </row>
    <row r="15" ht="15.75">
      <c r="D15" s="163" t="s">
        <v>294</v>
      </c>
    </row>
    <row r="16" s="5" customFormat="1" ht="15.75"/>
    <row r="17" s="5" customFormat="1" ht="15.75">
      <c r="C17" s="170" t="s">
        <v>297</v>
      </c>
    </row>
    <row r="18" ht="15.75">
      <c r="D18" s="171" t="s">
        <v>342</v>
      </c>
    </row>
    <row r="19" ht="15.75">
      <c r="D19" s="171" t="s">
        <v>343</v>
      </c>
    </row>
    <row r="20" ht="15.75">
      <c r="D20" s="171"/>
    </row>
    <row r="21" s="5" customFormat="1" ht="15.75">
      <c r="C21" s="170" t="s">
        <v>299</v>
      </c>
    </row>
    <row r="22" ht="15.75">
      <c r="D22" s="171" t="s">
        <v>344</v>
      </c>
    </row>
    <row r="23" ht="15.75">
      <c r="D23" s="171" t="s">
        <v>365</v>
      </c>
    </row>
    <row r="24" ht="15.75">
      <c r="D24" s="171" t="s">
        <v>301</v>
      </c>
    </row>
    <row r="25" ht="15.75">
      <c r="D25" s="5" t="s">
        <v>252</v>
      </c>
    </row>
    <row r="26" ht="15.75">
      <c r="D26" s="5" t="s">
        <v>302</v>
      </c>
    </row>
    <row r="27" ht="15.75">
      <c r="D27" s="171" t="s">
        <v>303</v>
      </c>
    </row>
    <row r="28" ht="15.75">
      <c r="D28" s="171" t="s">
        <v>289</v>
      </c>
    </row>
    <row r="29" ht="15.75">
      <c r="D29" s="5" t="s">
        <v>304</v>
      </c>
    </row>
    <row r="30" ht="15.75">
      <c r="D30" s="171" t="s">
        <v>361</v>
      </c>
    </row>
    <row r="31" ht="15.75">
      <c r="D31" s="5" t="s">
        <v>319</v>
      </c>
    </row>
    <row r="32" ht="15.75">
      <c r="D32" s="5" t="s">
        <v>320</v>
      </c>
    </row>
    <row r="33" s="5" customFormat="1" ht="15.75">
      <c r="D33" s="5" t="s">
        <v>305</v>
      </c>
    </row>
    <row r="34" ht="15.75">
      <c r="D34" s="171" t="s">
        <v>362</v>
      </c>
    </row>
    <row r="35" ht="15.75">
      <c r="D35" s="171" t="s">
        <v>361</v>
      </c>
    </row>
    <row r="36" ht="15.75">
      <c r="D36" s="171" t="s">
        <v>292</v>
      </c>
    </row>
    <row r="37" s="5" customFormat="1" ht="15.75">
      <c r="D37" s="5" t="s">
        <v>306</v>
      </c>
    </row>
    <row r="38" ht="15.75">
      <c r="D38" s="171" t="s">
        <v>307</v>
      </c>
    </row>
    <row r="39" ht="15.75">
      <c r="D39" s="171" t="s">
        <v>317</v>
      </c>
    </row>
    <row r="40" s="5" customFormat="1" ht="15.75">
      <c r="D40" s="5" t="s">
        <v>308</v>
      </c>
    </row>
    <row r="41" s="5" customFormat="1" ht="15.75">
      <c r="D41" s="5" t="s">
        <v>290</v>
      </c>
    </row>
    <row r="42" s="5" customFormat="1" ht="15.75">
      <c r="D42" s="5" t="s">
        <v>269</v>
      </c>
    </row>
    <row r="43" s="5" customFormat="1" ht="15.75">
      <c r="D43" s="5" t="s">
        <v>268</v>
      </c>
    </row>
    <row r="44" ht="15.75">
      <c r="D44" s="5" t="s">
        <v>349</v>
      </c>
    </row>
    <row r="45" ht="15.75">
      <c r="D45" s="5" t="s">
        <v>316</v>
      </c>
    </row>
    <row r="46" ht="15.75">
      <c r="D46" s="5"/>
    </row>
    <row r="47" s="5" customFormat="1" ht="15.75">
      <c r="C47" s="170" t="s">
        <v>298</v>
      </c>
    </row>
    <row r="48" s="5" customFormat="1" ht="15.75">
      <c r="D48" s="5" t="s">
        <v>309</v>
      </c>
    </row>
    <row r="49" s="5" customFormat="1" ht="15.75">
      <c r="D49" s="5" t="s">
        <v>310</v>
      </c>
    </row>
    <row r="50" s="5" customFormat="1" ht="15.75">
      <c r="D50" s="5" t="s">
        <v>325</v>
      </c>
    </row>
    <row r="51" s="5" customFormat="1" ht="15.75">
      <c r="D51" s="5" t="s">
        <v>350</v>
      </c>
    </row>
    <row r="52" s="5" customFormat="1" ht="15.75">
      <c r="D52" s="5" t="s">
        <v>311</v>
      </c>
    </row>
    <row r="53" s="5" customFormat="1" ht="15.75">
      <c r="D53" s="5" t="s">
        <v>291</v>
      </c>
    </row>
    <row r="54" ht="15.75">
      <c r="D54" s="5" t="s">
        <v>304</v>
      </c>
    </row>
    <row r="55" ht="15.75">
      <c r="D55" s="171" t="s">
        <v>347</v>
      </c>
    </row>
    <row r="56" ht="15.75">
      <c r="D56" s="5" t="s">
        <v>319</v>
      </c>
    </row>
    <row r="57" s="5" customFormat="1" ht="15.75">
      <c r="D57" s="5" t="s">
        <v>312</v>
      </c>
    </row>
    <row r="58" ht="15.75">
      <c r="D58" s="171" t="s">
        <v>313</v>
      </c>
    </row>
    <row r="59" ht="15.75">
      <c r="D59" s="171" t="s">
        <v>288</v>
      </c>
    </row>
    <row r="60" ht="15.75">
      <c r="D60" s="171" t="s">
        <v>348</v>
      </c>
    </row>
    <row r="61" ht="15.75">
      <c r="D61" s="171" t="s">
        <v>363</v>
      </c>
    </row>
    <row r="62" ht="15.75">
      <c r="D62" s="171" t="s">
        <v>364</v>
      </c>
    </row>
    <row r="63" ht="15.75">
      <c r="D63" s="171" t="s">
        <v>347</v>
      </c>
    </row>
    <row r="64" ht="15.75">
      <c r="D64" s="5" t="s">
        <v>351</v>
      </c>
    </row>
    <row r="65" ht="15.75">
      <c r="D65" s="5"/>
    </row>
    <row r="66" spans="3:6" ht="15.75">
      <c r="C66" s="180" t="s">
        <v>314</v>
      </c>
      <c r="D66" s="180"/>
      <c r="E66" s="180"/>
      <c r="F66" s="168"/>
    </row>
    <row r="67" ht="15.75">
      <c r="D67" s="163" t="s">
        <v>187</v>
      </c>
    </row>
    <row r="68" ht="15.75">
      <c r="D68" s="163" t="s">
        <v>188</v>
      </c>
    </row>
    <row r="69" ht="15.75">
      <c r="D69" s="163" t="s">
        <v>189</v>
      </c>
    </row>
    <row r="70" ht="15.75">
      <c r="D70" s="171" t="s">
        <v>190</v>
      </c>
    </row>
    <row r="71" ht="15.75">
      <c r="D71" s="171" t="s">
        <v>253</v>
      </c>
    </row>
    <row r="72" ht="15.75">
      <c r="D72" s="163" t="s">
        <v>191</v>
      </c>
    </row>
    <row r="73" spans="3:4" ht="15.75">
      <c r="C73" s="163" t="s">
        <v>192</v>
      </c>
      <c r="D73" s="163" t="s">
        <v>193</v>
      </c>
    </row>
    <row r="74" ht="15.75">
      <c r="D74" s="163" t="s">
        <v>194</v>
      </c>
    </row>
    <row r="75" ht="15.75">
      <c r="D75" s="163" t="s">
        <v>195</v>
      </c>
    </row>
    <row r="76" ht="15.75">
      <c r="D76" s="163" t="s">
        <v>196</v>
      </c>
    </row>
    <row r="77" ht="15.75">
      <c r="D77" s="163" t="s">
        <v>197</v>
      </c>
    </row>
    <row r="78" ht="15.75">
      <c r="D78" s="163" t="s">
        <v>198</v>
      </c>
    </row>
    <row r="79" ht="15.75">
      <c r="D79" s="163" t="s">
        <v>199</v>
      </c>
    </row>
    <row r="80" ht="15.75">
      <c r="D80" s="163" t="s">
        <v>200</v>
      </c>
    </row>
    <row r="81" ht="15.75">
      <c r="D81" s="163" t="s">
        <v>201</v>
      </c>
    </row>
    <row r="82" ht="15.75">
      <c r="D82" s="163" t="s">
        <v>202</v>
      </c>
    </row>
    <row r="83" ht="15.75">
      <c r="D83" s="163" t="s">
        <v>203</v>
      </c>
    </row>
    <row r="84" ht="15.75">
      <c r="D84" s="163" t="s">
        <v>204</v>
      </c>
    </row>
    <row r="85" ht="15.75">
      <c r="D85" s="171" t="s">
        <v>254</v>
      </c>
    </row>
    <row r="86" ht="15.75">
      <c r="D86" s="163" t="s">
        <v>352</v>
      </c>
    </row>
  </sheetData>
  <sheetProtection/>
  <mergeCells count="4">
    <mergeCell ref="C66:E66"/>
    <mergeCell ref="B1:E1"/>
    <mergeCell ref="C6:E6"/>
    <mergeCell ref="C10:E10"/>
  </mergeCells>
  <printOptions/>
  <pageMargins left="0.15748031496062992" right="0.1968503937007874" top="0.35433070866141736" bottom="0.35433070866141736" header="0.5118110236220472" footer="0.5118110236220472"/>
  <pageSetup horizontalDpi="1200" verticalDpi="1200" orientation="portrait" paperSize="9" scale="83" r:id="rId1"/>
</worksheet>
</file>

<file path=xl/worksheets/sheet2.xml><?xml version="1.0" encoding="utf-8"?>
<worksheet xmlns="http://schemas.openxmlformats.org/spreadsheetml/2006/main" xmlns:r="http://schemas.openxmlformats.org/officeDocument/2006/relationships">
  <sheetPr>
    <tabColor rgb="FFFFFF00"/>
  </sheetPr>
  <dimension ref="A1:AS157"/>
  <sheetViews>
    <sheetView showGridLines="0" zoomScale="90" zoomScaleNormal="90" zoomScalePageLayoutView="0" workbookViewId="0" topLeftCell="A1">
      <selection activeCell="B4" sqref="B4:C4"/>
    </sheetView>
  </sheetViews>
  <sheetFormatPr defaultColWidth="9.140625" defaultRowHeight="15"/>
  <cols>
    <col min="1" max="1" width="3.28125" style="1" customWidth="1"/>
    <col min="2" max="2" width="7.421875" style="6" customWidth="1"/>
    <col min="3" max="3" width="8.57421875" style="6" customWidth="1"/>
    <col min="4" max="4" width="10.00390625" style="2" customWidth="1"/>
    <col min="5" max="5" width="16.8515625" style="2" customWidth="1"/>
    <col min="6" max="6" width="9.421875" style="6" customWidth="1"/>
    <col min="7" max="9" width="13.8515625" style="6" customWidth="1"/>
    <col min="10" max="10" width="3.28125" style="2" customWidth="1"/>
    <col min="11" max="11" width="9.28125" style="2" hidden="1" customWidth="1"/>
    <col min="12" max="12" width="9.8515625" style="2" hidden="1" customWidth="1"/>
    <col min="13" max="13" width="17.421875" style="2" customWidth="1"/>
    <col min="14" max="14" width="9.8515625" style="6" customWidth="1"/>
    <col min="15" max="17" width="10.8515625" style="6" customWidth="1"/>
    <col min="18" max="20" width="12.28125" style="23" hidden="1" customWidth="1"/>
    <col min="21" max="21" width="12.28125" style="7" hidden="1" customWidth="1"/>
    <col min="22" max="31" width="7.421875" style="5" hidden="1" customWidth="1"/>
    <col min="32" max="33" width="12.57421875" style="5" hidden="1" customWidth="1"/>
    <col min="34" max="34" width="4.00390625" style="5" hidden="1" customWidth="1"/>
    <col min="35" max="35" width="3.7109375" style="5" hidden="1" customWidth="1"/>
    <col min="36" max="36" width="7.421875" style="5" hidden="1" customWidth="1"/>
    <col min="37" max="37" width="19.28125" style="5" hidden="1" customWidth="1"/>
    <col min="38" max="39" width="9.00390625" style="5" hidden="1" customWidth="1"/>
    <col min="40" max="40" width="11.7109375" style="5" hidden="1" customWidth="1"/>
    <col min="41" max="41" width="7.421875" style="5" hidden="1" customWidth="1"/>
    <col min="42" max="42" width="7.421875" style="2" hidden="1" customWidth="1"/>
    <col min="43" max="43" width="11.7109375" style="2" hidden="1" customWidth="1"/>
    <col min="44" max="45" width="7.421875" style="2" hidden="1" customWidth="1"/>
    <col min="46" max="47" width="9.00390625" style="2" customWidth="1"/>
    <col min="48" max="16384" width="9.00390625" style="2" customWidth="1"/>
  </cols>
  <sheetData>
    <row r="1" spans="2:24" ht="25.5" customHeight="1" thickBot="1">
      <c r="B1" s="204" t="s">
        <v>326</v>
      </c>
      <c r="C1" s="204"/>
      <c r="D1" s="204"/>
      <c r="E1" s="204"/>
      <c r="F1" s="204"/>
      <c r="G1" s="212" t="s">
        <v>180</v>
      </c>
      <c r="H1" s="212"/>
      <c r="I1" s="212"/>
      <c r="M1" s="3"/>
      <c r="N1" s="3"/>
      <c r="O1" s="3"/>
      <c r="P1" s="3"/>
      <c r="Q1" s="3"/>
      <c r="R1" s="4"/>
      <c r="S1" s="4"/>
      <c r="T1" s="4"/>
      <c r="U1" s="4"/>
      <c r="V1" s="4"/>
      <c r="W1" s="4"/>
      <c r="X1" s="4"/>
    </row>
    <row r="2" spans="13:24" ht="6.75" customHeight="1" thickBot="1" thickTop="1">
      <c r="M2" s="3"/>
      <c r="N2" s="3"/>
      <c r="O2" s="3"/>
      <c r="P2" s="3"/>
      <c r="Q2" s="3"/>
      <c r="R2" s="4"/>
      <c r="S2" s="4"/>
      <c r="T2" s="4"/>
      <c r="U2" s="4"/>
      <c r="V2" s="4"/>
      <c r="W2" s="4"/>
      <c r="X2" s="4"/>
    </row>
    <row r="3" spans="2:20" ht="27" customHeight="1">
      <c r="B3" s="211" t="s">
        <v>171</v>
      </c>
      <c r="C3" s="208"/>
      <c r="D3" s="205" t="s">
        <v>267</v>
      </c>
      <c r="E3" s="206"/>
      <c r="F3" s="207" t="s">
        <v>278</v>
      </c>
      <c r="G3" s="208"/>
      <c r="H3" s="209" t="s">
        <v>279</v>
      </c>
      <c r="I3" s="210"/>
      <c r="M3" s="182" t="s">
        <v>271</v>
      </c>
      <c r="N3" s="183"/>
      <c r="O3" s="183"/>
      <c r="P3" s="183"/>
      <c r="Q3" s="184"/>
      <c r="R3" s="5"/>
      <c r="S3" s="5"/>
      <c r="T3" s="5"/>
    </row>
    <row r="4" spans="2:20" ht="27" customHeight="1">
      <c r="B4" s="233"/>
      <c r="C4" s="234"/>
      <c r="D4" s="235">
        <f>IF(F4="","",F4)</f>
      </c>
      <c r="E4" s="236"/>
      <c r="F4" s="195"/>
      <c r="G4" s="196"/>
      <c r="H4" s="193"/>
      <c r="I4" s="194"/>
      <c r="M4" s="185"/>
      <c r="N4" s="186"/>
      <c r="O4" s="186"/>
      <c r="P4" s="186"/>
      <c r="Q4" s="187"/>
      <c r="R4" s="5"/>
      <c r="S4" s="5"/>
      <c r="T4" s="5"/>
    </row>
    <row r="5" spans="2:20" ht="27" customHeight="1">
      <c r="B5" s="213" t="s">
        <v>0</v>
      </c>
      <c r="C5" s="8" t="s">
        <v>1</v>
      </c>
      <c r="D5" s="215"/>
      <c r="E5" s="216"/>
      <c r="F5" s="157" t="s">
        <v>266</v>
      </c>
      <c r="G5" s="219"/>
      <c r="H5" s="220"/>
      <c r="I5" s="221"/>
      <c r="M5" s="185"/>
      <c r="N5" s="186"/>
      <c r="O5" s="186"/>
      <c r="P5" s="186"/>
      <c r="Q5" s="187"/>
      <c r="R5" s="5"/>
      <c r="S5" s="5"/>
      <c r="T5" s="5"/>
    </row>
    <row r="6" spans="2:20" ht="27" customHeight="1" thickBot="1">
      <c r="B6" s="214"/>
      <c r="C6" s="9" t="s">
        <v>2</v>
      </c>
      <c r="D6" s="222"/>
      <c r="E6" s="222"/>
      <c r="F6" s="222"/>
      <c r="G6" s="222"/>
      <c r="H6" s="222"/>
      <c r="I6" s="223"/>
      <c r="M6" s="185"/>
      <c r="N6" s="186"/>
      <c r="O6" s="186"/>
      <c r="P6" s="186"/>
      <c r="Q6" s="187"/>
      <c r="R6" s="5"/>
      <c r="S6" s="5"/>
      <c r="T6" s="5"/>
    </row>
    <row r="7" spans="2:20" ht="27" customHeight="1" thickBot="1">
      <c r="B7" s="10" t="s">
        <v>24</v>
      </c>
      <c r="C7" s="11"/>
      <c r="D7" s="12"/>
      <c r="E7" s="12"/>
      <c r="F7" s="11"/>
      <c r="G7" s="13">
        <f>IF(COUNTIF(AR14:AS41,1)&gt;=1,"参加制限を超えている種目があります","")</f>
      </c>
      <c r="H7" s="14"/>
      <c r="M7" s="188"/>
      <c r="N7" s="189"/>
      <c r="O7" s="189"/>
      <c r="P7" s="189"/>
      <c r="Q7" s="190"/>
      <c r="R7" s="5"/>
      <c r="S7" s="5"/>
      <c r="T7" s="5"/>
    </row>
    <row r="8" spans="2:23" ht="27" customHeight="1">
      <c r="B8" s="237" t="s">
        <v>29</v>
      </c>
      <c r="C8" s="238"/>
      <c r="D8" s="16"/>
      <c r="E8" s="17" t="s">
        <v>9</v>
      </c>
      <c r="G8" s="18" t="s">
        <v>30</v>
      </c>
      <c r="H8" s="19" t="s">
        <v>183</v>
      </c>
      <c r="I8" s="15" t="s">
        <v>31</v>
      </c>
      <c r="M8" s="20"/>
      <c r="N8" s="21"/>
      <c r="O8" s="21"/>
      <c r="P8" s="22"/>
      <c r="Q8" s="22"/>
      <c r="V8" s="23"/>
      <c r="W8" s="23"/>
    </row>
    <row r="9" spans="2:24" ht="27" customHeight="1" thickBot="1">
      <c r="B9" s="24">
        <f>SUM(A15+A35+A55+A75+A95)</f>
        <v>0</v>
      </c>
      <c r="C9" s="25">
        <f>SUM(L15:L114)</f>
        <v>0</v>
      </c>
      <c r="D9" s="16"/>
      <c r="E9" s="26">
        <v>600</v>
      </c>
      <c r="G9" s="27">
        <f>C9*E9</f>
        <v>0</v>
      </c>
      <c r="H9" s="28">
        <f>'リレー申込票'!I6</f>
        <v>0</v>
      </c>
      <c r="I9" s="29">
        <f>SUM(G9+H9)</f>
        <v>0</v>
      </c>
      <c r="M9" s="30"/>
      <c r="P9" s="22"/>
      <c r="Q9" s="22"/>
      <c r="V9" s="31"/>
      <c r="W9" s="31"/>
      <c r="X9" s="31"/>
    </row>
    <row r="10" spans="2:24" ht="6.75" customHeight="1" thickBot="1">
      <c r="B10" s="10"/>
      <c r="G10" s="10"/>
      <c r="Q10" s="22"/>
      <c r="V10" s="31"/>
      <c r="W10" s="31"/>
      <c r="X10" s="31"/>
    </row>
    <row r="11" spans="2:24" ht="26.25" customHeight="1" thickBot="1">
      <c r="B11" s="245" t="s">
        <v>3</v>
      </c>
      <c r="C11" s="241" t="s">
        <v>4</v>
      </c>
      <c r="D11" s="243" t="s">
        <v>272</v>
      </c>
      <c r="E11" s="32" t="s">
        <v>1</v>
      </c>
      <c r="F11" s="217" t="s">
        <v>5</v>
      </c>
      <c r="G11" s="226" t="s">
        <v>27</v>
      </c>
      <c r="H11" s="226"/>
      <c r="I11" s="227"/>
      <c r="M11" s="30" t="s">
        <v>6</v>
      </c>
      <c r="O11" s="33">
        <f>IF(COUNTIF(AR14:AS41,1)&gt;=1,"参加制限を超えている種目があります","")</f>
      </c>
      <c r="Q11" s="22"/>
      <c r="U11" s="34"/>
      <c r="V11" s="34"/>
      <c r="W11" s="34"/>
      <c r="X11" s="31"/>
    </row>
    <row r="12" spans="2:45" ht="26.25" customHeight="1" thickBot="1">
      <c r="B12" s="214"/>
      <c r="C12" s="242"/>
      <c r="D12" s="244"/>
      <c r="E12" s="35" t="s">
        <v>283</v>
      </c>
      <c r="F12" s="218"/>
      <c r="G12" s="228" t="s">
        <v>28</v>
      </c>
      <c r="H12" s="229"/>
      <c r="I12" s="230"/>
      <c r="M12" s="149" t="s">
        <v>358</v>
      </c>
      <c r="N12" s="36" t="s">
        <v>13</v>
      </c>
      <c r="O12" s="37" t="s">
        <v>14</v>
      </c>
      <c r="Q12" s="38"/>
      <c r="R12" s="39" t="s">
        <v>13</v>
      </c>
      <c r="S12" s="23" t="s">
        <v>223</v>
      </c>
      <c r="T12" s="23" t="s">
        <v>14</v>
      </c>
      <c r="U12" s="7" t="s">
        <v>217</v>
      </c>
      <c r="V12" s="31"/>
      <c r="W12" s="40">
        <v>1</v>
      </c>
      <c r="X12" s="31">
        <v>500</v>
      </c>
      <c r="Y12" s="5" t="s">
        <v>15</v>
      </c>
      <c r="AN12" s="41" t="s">
        <v>355</v>
      </c>
      <c r="AO12" s="36" t="s">
        <v>13</v>
      </c>
      <c r="AP12" s="42" t="s">
        <v>14</v>
      </c>
      <c r="AQ12" s="41" t="s">
        <v>356</v>
      </c>
      <c r="AR12" s="36" t="s">
        <v>13</v>
      </c>
      <c r="AS12" s="37" t="s">
        <v>14</v>
      </c>
    </row>
    <row r="13" spans="2:45" ht="26.25" customHeight="1">
      <c r="B13" s="239" t="s">
        <v>7</v>
      </c>
      <c r="C13" s="231" t="s">
        <v>14</v>
      </c>
      <c r="D13" s="231">
        <v>1234</v>
      </c>
      <c r="E13" s="43" t="s">
        <v>33</v>
      </c>
      <c r="F13" s="224">
        <v>2</v>
      </c>
      <c r="G13" s="44" t="s">
        <v>32</v>
      </c>
      <c r="H13" s="45" t="s">
        <v>22</v>
      </c>
      <c r="I13" s="46"/>
      <c r="M13" s="47" t="s">
        <v>263</v>
      </c>
      <c r="N13" s="174">
        <f aca="true" t="shared" si="0" ref="N13:O21">COUNTIF($AK$15:$AM$114,N$12&amp;$M13)</f>
        <v>0</v>
      </c>
      <c r="O13" s="175">
        <f t="shared" si="0"/>
        <v>0</v>
      </c>
      <c r="Q13" s="50"/>
      <c r="R13" s="51" t="s">
        <v>265</v>
      </c>
      <c r="S13" s="51" t="s">
        <v>265</v>
      </c>
      <c r="T13" s="51" t="s">
        <v>265</v>
      </c>
      <c r="U13" s="51" t="s">
        <v>265</v>
      </c>
      <c r="V13" s="31"/>
      <c r="W13" s="40">
        <v>2</v>
      </c>
      <c r="X13" s="31">
        <v>1000</v>
      </c>
      <c r="Y13" s="5" t="s">
        <v>16</v>
      </c>
      <c r="AN13" s="52" t="s">
        <v>263</v>
      </c>
      <c r="AO13" s="53" t="s">
        <v>244</v>
      </c>
      <c r="AP13" s="53" t="s">
        <v>244</v>
      </c>
      <c r="AQ13" s="52" t="s">
        <v>264</v>
      </c>
      <c r="AR13" s="48">
        <f aca="true" t="shared" si="1" ref="AR13:AR21">IF(N13-AO13&gt;0,1,0)</f>
        <v>0</v>
      </c>
      <c r="AS13" s="49">
        <f aca="true" t="shared" si="2" ref="AS13:AS21">IF(O13-AP13&gt;0,1,0)</f>
        <v>0</v>
      </c>
    </row>
    <row r="14" spans="2:45" ht="26.25" customHeight="1">
      <c r="B14" s="240"/>
      <c r="C14" s="232"/>
      <c r="D14" s="232"/>
      <c r="E14" s="54" t="s">
        <v>34</v>
      </c>
      <c r="F14" s="225"/>
      <c r="G14" s="55">
        <v>10129</v>
      </c>
      <c r="H14" s="56">
        <v>471</v>
      </c>
      <c r="I14" s="57"/>
      <c r="M14" s="47" t="s">
        <v>209</v>
      </c>
      <c r="N14" s="174">
        <f t="shared" si="0"/>
        <v>0</v>
      </c>
      <c r="O14" s="175">
        <f t="shared" si="0"/>
        <v>0</v>
      </c>
      <c r="Q14" s="50"/>
      <c r="R14" s="51" t="s">
        <v>208</v>
      </c>
      <c r="S14" s="51" t="s">
        <v>208</v>
      </c>
      <c r="T14" s="51" t="s">
        <v>208</v>
      </c>
      <c r="U14" s="7" t="s">
        <v>208</v>
      </c>
      <c r="V14" s="31"/>
      <c r="W14" s="40">
        <v>3</v>
      </c>
      <c r="X14" s="31"/>
      <c r="Y14" s="5" t="s">
        <v>17</v>
      </c>
      <c r="AN14" s="52" t="s">
        <v>209</v>
      </c>
      <c r="AO14" s="53" t="s">
        <v>244</v>
      </c>
      <c r="AP14" s="53" t="s">
        <v>244</v>
      </c>
      <c r="AQ14" s="52" t="s">
        <v>209</v>
      </c>
      <c r="AR14" s="48">
        <f t="shared" si="1"/>
        <v>0</v>
      </c>
      <c r="AS14" s="49">
        <f t="shared" si="2"/>
        <v>0</v>
      </c>
    </row>
    <row r="15" spans="1:45" ht="27" customHeight="1">
      <c r="A15" s="1">
        <f>COUNTA(E15,E17,E19,E21,E23,E25,E27,E29,E31,E33)</f>
        <v>0</v>
      </c>
      <c r="B15" s="199">
        <f>IF(AI15&lt;1,1,"ﾅﾝﾊﾞｰｶｰﾄﾞが重複しています")</f>
        <v>1</v>
      </c>
      <c r="C15" s="191"/>
      <c r="D15" s="191"/>
      <c r="E15" s="58"/>
      <c r="F15" s="191"/>
      <c r="G15" s="150"/>
      <c r="H15" s="150"/>
      <c r="I15" s="151"/>
      <c r="K15" s="2">
        <f>IF($B$4="","",IF($B$4="中学",$B$4&amp;C15,C15))</f>
      </c>
      <c r="L15" s="6">
        <f>COUNTA(G15,H15,I15)</f>
        <v>0</v>
      </c>
      <c r="M15" s="47" t="s">
        <v>211</v>
      </c>
      <c r="N15" s="174">
        <f t="shared" si="0"/>
        <v>0</v>
      </c>
      <c r="O15" s="175">
        <f t="shared" si="0"/>
        <v>0</v>
      </c>
      <c r="Q15" s="50"/>
      <c r="R15" s="51" t="s">
        <v>210</v>
      </c>
      <c r="S15" s="51" t="s">
        <v>210</v>
      </c>
      <c r="T15" s="51" t="s">
        <v>210</v>
      </c>
      <c r="U15" s="7" t="s">
        <v>210</v>
      </c>
      <c r="V15" s="31"/>
      <c r="W15" s="40">
        <v>4</v>
      </c>
      <c r="X15" s="31">
        <v>600</v>
      </c>
      <c r="Y15" s="5" t="s">
        <v>242</v>
      </c>
      <c r="AC15" s="59">
        <f>IF(D15="","",C15&amp;D15)</f>
      </c>
      <c r="AD15" s="59">
        <f>IF(AC15="",1,AC15)</f>
        <v>1</v>
      </c>
      <c r="AE15" s="59">
        <f>IF(ISERROR(VLOOKUP(AD15,$AC$13:AC14,1,FALSE)),0,VLOOKUP(AD15,$AC$13:AC14,1,FALSE))</f>
        <v>0</v>
      </c>
      <c r="AF15" s="59">
        <f>IF(D15="","",C15&amp;D15&amp;E15)</f>
      </c>
      <c r="AG15" s="59">
        <f>IF(AF15="",1,AF15)</f>
        <v>1</v>
      </c>
      <c r="AH15" s="64">
        <f>IF(ISERROR(VLOOKUP(AG15,$AF$13:AF14,1,FALSE)),0,VLOOKUP(AG15,$AF$13:AF14,1,FALSE))</f>
        <v>0</v>
      </c>
      <c r="AI15" s="64">
        <f>IF(AD15=AE15,1,0)-AH16</f>
        <v>0</v>
      </c>
      <c r="AK15" s="60">
        <f>$C15&amp;G15</f>
      </c>
      <c r="AL15" s="60">
        <f>$C15&amp;H15</f>
      </c>
      <c r="AM15" s="60">
        <f>$C15&amp;I15</f>
      </c>
      <c r="AN15" s="52" t="s">
        <v>211</v>
      </c>
      <c r="AO15" s="53" t="s">
        <v>244</v>
      </c>
      <c r="AP15" s="53" t="s">
        <v>244</v>
      </c>
      <c r="AQ15" s="52" t="s">
        <v>211</v>
      </c>
      <c r="AR15" s="48">
        <f t="shared" si="1"/>
        <v>0</v>
      </c>
      <c r="AS15" s="49">
        <f t="shared" si="2"/>
        <v>0</v>
      </c>
    </row>
    <row r="16" spans="1:45" ht="27" customHeight="1">
      <c r="A16" s="61"/>
      <c r="B16" s="200"/>
      <c r="C16" s="191"/>
      <c r="D16" s="191"/>
      <c r="E16" s="160"/>
      <c r="F16" s="191"/>
      <c r="G16" s="150"/>
      <c r="H16" s="150"/>
      <c r="I16" s="151"/>
      <c r="M16" s="47" t="s">
        <v>237</v>
      </c>
      <c r="N16" s="174">
        <f t="shared" si="0"/>
        <v>0</v>
      </c>
      <c r="O16" s="175">
        <f t="shared" si="0"/>
        <v>0</v>
      </c>
      <c r="Q16" s="50"/>
      <c r="R16" s="51" t="s">
        <v>240</v>
      </c>
      <c r="S16" s="51" t="s">
        <v>240</v>
      </c>
      <c r="T16" s="51" t="s">
        <v>240</v>
      </c>
      <c r="U16" s="51" t="s">
        <v>240</v>
      </c>
      <c r="V16" s="31"/>
      <c r="W16" s="40">
        <v>5</v>
      </c>
      <c r="X16" s="31"/>
      <c r="AC16" s="62"/>
      <c r="AD16" s="62"/>
      <c r="AE16" s="62"/>
      <c r="AF16" s="62"/>
      <c r="AG16" s="62"/>
      <c r="AH16" s="64">
        <f>IF(AG15=AH15,1,0)</f>
        <v>0</v>
      </c>
      <c r="AI16" s="64"/>
      <c r="AK16" s="63"/>
      <c r="AL16" s="63"/>
      <c r="AM16" s="63"/>
      <c r="AN16" s="52" t="s">
        <v>237</v>
      </c>
      <c r="AO16" s="53" t="s">
        <v>244</v>
      </c>
      <c r="AP16" s="53" t="s">
        <v>244</v>
      </c>
      <c r="AQ16" s="52" t="s">
        <v>237</v>
      </c>
      <c r="AR16" s="48">
        <f t="shared" si="1"/>
        <v>0</v>
      </c>
      <c r="AS16" s="49">
        <f t="shared" si="2"/>
        <v>0</v>
      </c>
    </row>
    <row r="17" spans="2:45" ht="27" customHeight="1">
      <c r="B17" s="199">
        <f>IF(AI17&lt;1,2,"ﾅﾝﾊﾞｰｶｰﾄﾞが重複しています")</f>
        <v>2</v>
      </c>
      <c r="C17" s="191"/>
      <c r="D17" s="191"/>
      <c r="E17" s="58"/>
      <c r="F17" s="191"/>
      <c r="G17" s="150"/>
      <c r="H17" s="150"/>
      <c r="I17" s="151"/>
      <c r="K17" s="2">
        <f>IF($B$4="","",IF($B$4="中学",$B$4&amp;C17,C17))</f>
      </c>
      <c r="L17" s="6">
        <f>COUNTA(G17,H17,I17)</f>
        <v>0</v>
      </c>
      <c r="M17" s="47" t="s">
        <v>212</v>
      </c>
      <c r="N17" s="174">
        <f t="shared" si="0"/>
        <v>0</v>
      </c>
      <c r="O17" s="175">
        <f t="shared" si="0"/>
        <v>0</v>
      </c>
      <c r="Q17" s="50"/>
      <c r="R17" s="51" t="s">
        <v>32</v>
      </c>
      <c r="S17" s="51" t="s">
        <v>32</v>
      </c>
      <c r="T17" s="51" t="s">
        <v>32</v>
      </c>
      <c r="U17" s="7" t="s">
        <v>32</v>
      </c>
      <c r="V17" s="31"/>
      <c r="W17" s="40">
        <v>6</v>
      </c>
      <c r="X17" s="31"/>
      <c r="Y17" s="5" t="s">
        <v>25</v>
      </c>
      <c r="AC17" s="59">
        <f>IF(D17="","",C17&amp;D17)</f>
      </c>
      <c r="AD17" s="59">
        <f>IF(AC17="",1,AC17)</f>
        <v>1</v>
      </c>
      <c r="AE17" s="59">
        <f>IF(ISERROR(VLOOKUP(AD17,$AC$13:AC16,1,FALSE)),0,VLOOKUP(AD17,$AC$13:AC16,1,FALSE))</f>
        <v>0</v>
      </c>
      <c r="AF17" s="59">
        <f>IF(D17="","",C17&amp;D17&amp;E17)</f>
      </c>
      <c r="AG17" s="59">
        <f>IF(AF17="",1,AF17)</f>
        <v>1</v>
      </c>
      <c r="AH17" s="64">
        <f>IF(ISERROR(VLOOKUP(AG17,$AF$13:AF16,1,FALSE)),0,VLOOKUP(AG17,$AF$13:AF16,1,FALSE))</f>
        <v>0</v>
      </c>
      <c r="AI17" s="64">
        <f>IF(AD17=AE17,1,0)-AH18</f>
        <v>0</v>
      </c>
      <c r="AK17" s="60">
        <f>C17&amp;G17</f>
      </c>
      <c r="AL17" s="60">
        <f>$C17&amp;H17</f>
      </c>
      <c r="AM17" s="60">
        <f>$C17&amp;I17</f>
      </c>
      <c r="AN17" s="52" t="s">
        <v>212</v>
      </c>
      <c r="AO17" s="53" t="s">
        <v>244</v>
      </c>
      <c r="AP17" s="53" t="s">
        <v>244</v>
      </c>
      <c r="AQ17" s="52" t="s">
        <v>212</v>
      </c>
      <c r="AR17" s="48">
        <f t="shared" si="1"/>
        <v>0</v>
      </c>
      <c r="AS17" s="49">
        <f t="shared" si="2"/>
        <v>0</v>
      </c>
    </row>
    <row r="18" spans="2:45" ht="27" customHeight="1">
      <c r="B18" s="200"/>
      <c r="C18" s="191"/>
      <c r="D18" s="191"/>
      <c r="E18" s="160"/>
      <c r="F18" s="191"/>
      <c r="G18" s="150"/>
      <c r="H18" s="150"/>
      <c r="I18" s="151"/>
      <c r="M18" s="47" t="s">
        <v>214</v>
      </c>
      <c r="N18" s="174">
        <f t="shared" si="0"/>
        <v>0</v>
      </c>
      <c r="O18" s="175">
        <f t="shared" si="0"/>
        <v>0</v>
      </c>
      <c r="Q18" s="50"/>
      <c r="R18" s="7" t="s">
        <v>213</v>
      </c>
      <c r="S18" s="51" t="s">
        <v>248</v>
      </c>
      <c r="T18" s="51" t="s">
        <v>213</v>
      </c>
      <c r="U18" s="7" t="s">
        <v>213</v>
      </c>
      <c r="V18" s="31"/>
      <c r="W18" s="40" t="s">
        <v>207</v>
      </c>
      <c r="X18" s="31"/>
      <c r="Y18" s="5" t="s">
        <v>26</v>
      </c>
      <c r="AC18" s="62"/>
      <c r="AD18" s="62"/>
      <c r="AE18" s="62"/>
      <c r="AF18" s="62"/>
      <c r="AG18" s="62"/>
      <c r="AH18" s="64">
        <f>IF(AG17=AH17,1,0)</f>
        <v>0</v>
      </c>
      <c r="AI18" s="64"/>
      <c r="AK18" s="63"/>
      <c r="AL18" s="63"/>
      <c r="AM18" s="63"/>
      <c r="AN18" s="52" t="s">
        <v>214</v>
      </c>
      <c r="AO18" s="53" t="s">
        <v>244</v>
      </c>
      <c r="AP18" s="53" t="s">
        <v>244</v>
      </c>
      <c r="AQ18" s="52" t="s">
        <v>214</v>
      </c>
      <c r="AR18" s="48">
        <f t="shared" si="1"/>
        <v>0</v>
      </c>
      <c r="AS18" s="49">
        <f t="shared" si="2"/>
        <v>0</v>
      </c>
    </row>
    <row r="19" spans="2:45" ht="27" customHeight="1">
      <c r="B19" s="199">
        <f>IF(AI19&lt;1,3,"ﾅﾝﾊﾞｰｶｰﾄﾞが重複しています")</f>
        <v>3</v>
      </c>
      <c r="C19" s="191"/>
      <c r="D19" s="191"/>
      <c r="E19" s="58"/>
      <c r="F19" s="191"/>
      <c r="G19" s="150"/>
      <c r="H19" s="150"/>
      <c r="I19" s="151"/>
      <c r="K19" s="2">
        <f>IF($B$4="","",IF($B$4="中学",$B$4&amp;C19,C19))</f>
      </c>
      <c r="L19" s="6">
        <f>COUNTA(G19,H19,I19)</f>
        <v>0</v>
      </c>
      <c r="M19" s="47" t="s">
        <v>243</v>
      </c>
      <c r="N19" s="174">
        <f t="shared" si="0"/>
        <v>0</v>
      </c>
      <c r="O19" s="175">
        <f t="shared" si="0"/>
        <v>0</v>
      </c>
      <c r="Q19" s="50"/>
      <c r="R19" s="51" t="s">
        <v>270</v>
      </c>
      <c r="S19" s="51" t="s">
        <v>270</v>
      </c>
      <c r="T19" s="51" t="s">
        <v>270</v>
      </c>
      <c r="U19" s="51" t="s">
        <v>270</v>
      </c>
      <c r="V19" s="31"/>
      <c r="W19" s="40" t="s">
        <v>177</v>
      </c>
      <c r="X19" s="31"/>
      <c r="AC19" s="59">
        <f>IF(D19="","",C19&amp;D19)</f>
      </c>
      <c r="AD19" s="59">
        <f>IF(AC19="",1,AC19)</f>
        <v>1</v>
      </c>
      <c r="AE19" s="59">
        <f>IF(ISERROR(VLOOKUP(AD19,$AC$13:AC18,1,FALSE)),0,VLOOKUP(AD19,$AC$13:AC18,1,FALSE))</f>
        <v>0</v>
      </c>
      <c r="AF19" s="59">
        <f>IF(D19="","",C19&amp;D19&amp;E19)</f>
      </c>
      <c r="AG19" s="59">
        <f>IF(AF19="",1,AF19)</f>
        <v>1</v>
      </c>
      <c r="AH19" s="64">
        <f>IF(ISERROR(VLOOKUP(AG19,$AF$13:AF18,1,FALSE)),0,VLOOKUP(AG19,$AF$13:AF18,1,FALSE))</f>
        <v>0</v>
      </c>
      <c r="AI19" s="64">
        <f>IF(AD19=AE19,1,0)-AH20</f>
        <v>0</v>
      </c>
      <c r="AK19" s="60">
        <f>C19&amp;G19</f>
      </c>
      <c r="AL19" s="60">
        <f>$C19&amp;H19</f>
      </c>
      <c r="AM19" s="60">
        <f>$C19&amp;I19</f>
      </c>
      <c r="AN19" s="52" t="s">
        <v>243</v>
      </c>
      <c r="AO19" s="53" t="s">
        <v>244</v>
      </c>
      <c r="AP19" s="53" t="s">
        <v>244</v>
      </c>
      <c r="AQ19" s="52" t="s">
        <v>243</v>
      </c>
      <c r="AR19" s="48">
        <f t="shared" si="1"/>
        <v>0</v>
      </c>
      <c r="AS19" s="49">
        <f t="shared" si="2"/>
        <v>0</v>
      </c>
    </row>
    <row r="20" spans="2:45" ht="27" customHeight="1">
      <c r="B20" s="200"/>
      <c r="C20" s="191"/>
      <c r="D20" s="191"/>
      <c r="E20" s="160"/>
      <c r="F20" s="191"/>
      <c r="G20" s="150"/>
      <c r="H20" s="150"/>
      <c r="I20" s="151"/>
      <c r="M20" s="47" t="s">
        <v>280</v>
      </c>
      <c r="N20" s="174">
        <f t="shared" si="0"/>
        <v>0</v>
      </c>
      <c r="O20" s="175">
        <f t="shared" si="0"/>
        <v>0</v>
      </c>
      <c r="Q20" s="50"/>
      <c r="R20" s="7" t="s">
        <v>282</v>
      </c>
      <c r="S20" s="7" t="s">
        <v>282</v>
      </c>
      <c r="T20" s="7" t="s">
        <v>282</v>
      </c>
      <c r="U20" s="7" t="s">
        <v>282</v>
      </c>
      <c r="V20" s="31"/>
      <c r="W20" s="40"/>
      <c r="X20" s="31"/>
      <c r="AC20" s="62"/>
      <c r="AD20" s="62"/>
      <c r="AE20" s="62"/>
      <c r="AF20" s="62"/>
      <c r="AG20" s="62"/>
      <c r="AH20" s="64">
        <f>IF(AG19=AH19,1,0)</f>
        <v>0</v>
      </c>
      <c r="AI20" s="64"/>
      <c r="AK20" s="63"/>
      <c r="AL20" s="63"/>
      <c r="AM20" s="63"/>
      <c r="AN20" s="52" t="s">
        <v>281</v>
      </c>
      <c r="AO20" s="53" t="s">
        <v>244</v>
      </c>
      <c r="AP20" s="53" t="s">
        <v>244</v>
      </c>
      <c r="AQ20" s="52" t="s">
        <v>280</v>
      </c>
      <c r="AR20" s="48">
        <f t="shared" si="1"/>
        <v>0</v>
      </c>
      <c r="AS20" s="49">
        <f t="shared" si="2"/>
        <v>0</v>
      </c>
    </row>
    <row r="21" spans="2:45" ht="27" customHeight="1">
      <c r="B21" s="199">
        <f>IF(AI21&lt;1,4,"ﾅﾝﾊﾞｰｶｰﾄﾞが重複しています")</f>
        <v>4</v>
      </c>
      <c r="C21" s="191"/>
      <c r="D21" s="191"/>
      <c r="E21" s="58"/>
      <c r="F21" s="191"/>
      <c r="G21" s="150"/>
      <c r="H21" s="150"/>
      <c r="I21" s="151"/>
      <c r="K21" s="2">
        <f>IF($B$4="","",IF($B$4="中学",$B$4&amp;C21,C21))</f>
      </c>
      <c r="L21" s="6">
        <f>COUNTA(G21,H21,I21)</f>
        <v>0</v>
      </c>
      <c r="M21" s="47" t="s">
        <v>258</v>
      </c>
      <c r="N21" s="174">
        <f t="shared" si="0"/>
        <v>0</v>
      </c>
      <c r="O21" s="175">
        <f t="shared" si="0"/>
        <v>0</v>
      </c>
      <c r="Q21" s="50"/>
      <c r="R21" s="51" t="s">
        <v>261</v>
      </c>
      <c r="S21" s="51" t="s">
        <v>262</v>
      </c>
      <c r="T21" s="51" t="s">
        <v>262</v>
      </c>
      <c r="U21" s="51" t="s">
        <v>262</v>
      </c>
      <c r="V21" s="31"/>
      <c r="W21" s="31"/>
      <c r="X21" s="31"/>
      <c r="AC21" s="59">
        <f>IF(D21="","",C21&amp;D21)</f>
      </c>
      <c r="AD21" s="59">
        <f>IF(AC21="",1,AC21)</f>
        <v>1</v>
      </c>
      <c r="AE21" s="59">
        <f>IF(ISERROR(VLOOKUP(AD21,$AC$13:AC20,1,FALSE)),0,VLOOKUP(AD21,$AC$13:AC20,1,FALSE))</f>
        <v>0</v>
      </c>
      <c r="AF21" s="59">
        <f>IF(D21="","",C21&amp;D21&amp;E21)</f>
      </c>
      <c r="AG21" s="59">
        <f>IF(AF21="",1,AF21)</f>
        <v>1</v>
      </c>
      <c r="AH21" s="64">
        <f>IF(ISERROR(VLOOKUP(AG21,$AF$13:AF20,1,FALSE)),0,VLOOKUP(AG21,$AF$13:AF20,1,FALSE))</f>
        <v>0</v>
      </c>
      <c r="AI21" s="64">
        <f>IF(AD21=AE21,1,0)-AH22</f>
        <v>0</v>
      </c>
      <c r="AK21" s="60">
        <f>C21&amp;G21</f>
      </c>
      <c r="AL21" s="60">
        <f>$C21&amp;H21</f>
      </c>
      <c r="AM21" s="60">
        <f>$C21&amp;I21</f>
      </c>
      <c r="AN21" s="52" t="s">
        <v>259</v>
      </c>
      <c r="AO21" s="53" t="s">
        <v>244</v>
      </c>
      <c r="AP21" s="53" t="s">
        <v>244</v>
      </c>
      <c r="AQ21" s="52" t="s">
        <v>260</v>
      </c>
      <c r="AR21" s="48">
        <f t="shared" si="1"/>
        <v>0</v>
      </c>
      <c r="AS21" s="49">
        <f t="shared" si="2"/>
        <v>0</v>
      </c>
    </row>
    <row r="22" spans="2:45" ht="27" customHeight="1">
      <c r="B22" s="200"/>
      <c r="C22" s="191"/>
      <c r="D22" s="191"/>
      <c r="E22" s="160"/>
      <c r="F22" s="191"/>
      <c r="G22" s="150"/>
      <c r="H22" s="150"/>
      <c r="I22" s="151"/>
      <c r="M22" s="47" t="s">
        <v>224</v>
      </c>
      <c r="N22" s="174">
        <f>COUNTIF($AK$15:$AM$114,N$12&amp;$M22)</f>
        <v>0</v>
      </c>
      <c r="O22" s="176" t="s">
        <v>273</v>
      </c>
      <c r="Q22" s="50"/>
      <c r="R22" s="51" t="s">
        <v>228</v>
      </c>
      <c r="S22" s="51" t="s">
        <v>228</v>
      </c>
      <c r="T22" s="51" t="s">
        <v>226</v>
      </c>
      <c r="U22" s="51" t="s">
        <v>226</v>
      </c>
      <c r="V22" s="31"/>
      <c r="W22" s="68"/>
      <c r="X22" s="31"/>
      <c r="AC22" s="62"/>
      <c r="AD22" s="62"/>
      <c r="AE22" s="62"/>
      <c r="AF22" s="62"/>
      <c r="AG22" s="62"/>
      <c r="AH22" s="64">
        <f>IF(AG21=AH21,1,0)</f>
        <v>0</v>
      </c>
      <c r="AI22" s="64"/>
      <c r="AK22" s="63"/>
      <c r="AL22" s="63"/>
      <c r="AM22" s="63"/>
      <c r="AN22" s="52" t="s">
        <v>224</v>
      </c>
      <c r="AO22" s="53" t="s">
        <v>244</v>
      </c>
      <c r="AP22" s="66" t="s">
        <v>23</v>
      </c>
      <c r="AQ22" s="52" t="s">
        <v>224</v>
      </c>
      <c r="AR22" s="48">
        <f>IF(N22-AO22&gt;0,1,0)</f>
        <v>0</v>
      </c>
      <c r="AS22" s="65" t="s">
        <v>23</v>
      </c>
    </row>
    <row r="23" spans="2:45" ht="27" customHeight="1">
      <c r="B23" s="199">
        <f>IF(AI23&lt;1,5,"ﾅﾝﾊﾞｰｶｰﾄﾞが重複しています")</f>
        <v>5</v>
      </c>
      <c r="C23" s="191"/>
      <c r="D23" s="191"/>
      <c r="E23" s="58"/>
      <c r="F23" s="191"/>
      <c r="G23" s="150"/>
      <c r="H23" s="150"/>
      <c r="I23" s="151"/>
      <c r="K23" s="2">
        <f>IF($B$4="","",IF($B$4="中学",$B$4&amp;C23,C23))</f>
      </c>
      <c r="L23" s="6">
        <f>COUNTA(G23,H23,I23)</f>
        <v>0</v>
      </c>
      <c r="M23" s="47" t="s">
        <v>219</v>
      </c>
      <c r="N23" s="174">
        <f>COUNTIF($AK$15:$AM$114,N$12&amp;$M23)</f>
        <v>0</v>
      </c>
      <c r="O23" s="176" t="s">
        <v>273</v>
      </c>
      <c r="P23" s="172"/>
      <c r="R23" s="7" t="s">
        <v>366</v>
      </c>
      <c r="S23" s="51" t="s">
        <v>218</v>
      </c>
      <c r="T23" s="7" t="s">
        <v>366</v>
      </c>
      <c r="U23" s="7" t="s">
        <v>227</v>
      </c>
      <c r="V23" s="31"/>
      <c r="W23" s="31"/>
      <c r="X23" s="31"/>
      <c r="AC23" s="59">
        <f>IF(D23="","",C23&amp;D23)</f>
      </c>
      <c r="AD23" s="59">
        <f>IF(AC23="",1,AC23)</f>
        <v>1</v>
      </c>
      <c r="AE23" s="59">
        <f>IF(ISERROR(VLOOKUP(AD23,$AC$13:AC22,1,FALSE)),0,VLOOKUP(AD23,$AC$13:AC22,1,FALSE))</f>
        <v>0</v>
      </c>
      <c r="AF23" s="59">
        <f>IF(D23="","",C23&amp;D23&amp;E23)</f>
      </c>
      <c r="AG23" s="59">
        <f>IF(AF23="",1,AF23)</f>
        <v>1</v>
      </c>
      <c r="AH23" s="64">
        <f>IF(ISERROR(VLOOKUP(AG23,$AF$13:AF22,1,FALSE)),0,VLOOKUP(AG23,$AF$13:AF22,1,FALSE))</f>
        <v>0</v>
      </c>
      <c r="AI23" s="64">
        <f>IF(AD23=AE23,1,0)-AH24</f>
        <v>0</v>
      </c>
      <c r="AK23" s="60">
        <f>C23&amp;G23</f>
      </c>
      <c r="AL23" s="60">
        <f>$C23&amp;H23</f>
      </c>
      <c r="AM23" s="60">
        <f>$C23&amp;I23</f>
      </c>
      <c r="AN23" s="52" t="s">
        <v>219</v>
      </c>
      <c r="AO23" s="53" t="s">
        <v>244</v>
      </c>
      <c r="AP23" s="66" t="s">
        <v>23</v>
      </c>
      <c r="AQ23" s="52" t="s">
        <v>219</v>
      </c>
      <c r="AR23" s="48">
        <f>IF(N23-AO23&gt;0,1,0)</f>
        <v>0</v>
      </c>
      <c r="AS23" s="65" t="s">
        <v>23</v>
      </c>
    </row>
    <row r="24" spans="2:45" ht="27" customHeight="1">
      <c r="B24" s="200"/>
      <c r="C24" s="191"/>
      <c r="D24" s="191"/>
      <c r="E24" s="160"/>
      <c r="F24" s="191"/>
      <c r="G24" s="150"/>
      <c r="H24" s="150"/>
      <c r="I24" s="151"/>
      <c r="M24" s="47" t="s">
        <v>225</v>
      </c>
      <c r="N24" s="177" t="s">
        <v>273</v>
      </c>
      <c r="O24" s="175">
        <f>COUNTIF($AK$15:$AM$114,O$12&amp;$M24)</f>
        <v>0</v>
      </c>
      <c r="P24" s="172"/>
      <c r="Q24" s="50"/>
      <c r="R24" s="51" t="s">
        <v>8</v>
      </c>
      <c r="S24" s="7" t="s">
        <v>366</v>
      </c>
      <c r="T24" s="51" t="s">
        <v>8</v>
      </c>
      <c r="U24" s="7" t="s">
        <v>366</v>
      </c>
      <c r="V24" s="31"/>
      <c r="W24" s="31"/>
      <c r="X24" s="31"/>
      <c r="AC24" s="62"/>
      <c r="AD24" s="62"/>
      <c r="AE24" s="62"/>
      <c r="AF24" s="62"/>
      <c r="AG24" s="62"/>
      <c r="AH24" s="64">
        <f>IF(AG23=AH23,1,0)</f>
        <v>0</v>
      </c>
      <c r="AI24" s="64"/>
      <c r="AK24" s="63"/>
      <c r="AL24" s="63"/>
      <c r="AM24" s="63"/>
      <c r="AN24" s="52" t="s">
        <v>225</v>
      </c>
      <c r="AO24" s="66" t="s">
        <v>23</v>
      </c>
      <c r="AP24" s="53" t="s">
        <v>244</v>
      </c>
      <c r="AQ24" s="52" t="s">
        <v>225</v>
      </c>
      <c r="AR24" s="66" t="s">
        <v>23</v>
      </c>
      <c r="AS24" s="49">
        <f>IF(O24-AP24&gt;0,1,0)</f>
        <v>0</v>
      </c>
    </row>
    <row r="25" spans="2:45" ht="27" customHeight="1">
      <c r="B25" s="199">
        <f>IF(AI25&lt;1,6,"ﾅﾝﾊﾞｰｶｰﾄﾞが重複しています")</f>
        <v>6</v>
      </c>
      <c r="C25" s="191"/>
      <c r="D25" s="191"/>
      <c r="E25" s="58"/>
      <c r="F25" s="191"/>
      <c r="G25" s="150"/>
      <c r="H25" s="150"/>
      <c r="I25" s="151"/>
      <c r="K25" s="2">
        <f>IF($B$4="","",IF($B$4="中学",$B$4&amp;C25,C25))</f>
      </c>
      <c r="L25" s="6">
        <f>COUNTA(G25,H25,I25)</f>
        <v>0</v>
      </c>
      <c r="M25" s="47" t="s">
        <v>220</v>
      </c>
      <c r="N25" s="177" t="s">
        <v>274</v>
      </c>
      <c r="O25" s="175">
        <f>COUNTIF($AK$15:$AM$114,O$12&amp;$M25)</f>
        <v>0</v>
      </c>
      <c r="P25" s="172"/>
      <c r="Q25" s="50"/>
      <c r="R25" s="51" t="s">
        <v>215</v>
      </c>
      <c r="S25" s="51" t="s">
        <v>8</v>
      </c>
      <c r="T25" s="51" t="s">
        <v>215</v>
      </c>
      <c r="U25" s="51" t="s">
        <v>8</v>
      </c>
      <c r="AC25" s="59">
        <f>IF(D25="","",C25&amp;D25)</f>
      </c>
      <c r="AD25" s="59">
        <f>IF(AC25="",1,AC25)</f>
        <v>1</v>
      </c>
      <c r="AE25" s="59">
        <f>IF(ISERROR(VLOOKUP(AD25,$AC$13:AC24,1,FALSE)),0,VLOOKUP(AD25,$AC$13:AC24,1,FALSE))</f>
        <v>0</v>
      </c>
      <c r="AF25" s="59">
        <f>IF(D25="","",C25&amp;D25&amp;E25)</f>
      </c>
      <c r="AG25" s="59">
        <f>IF(AF25="",1,AF25)</f>
        <v>1</v>
      </c>
      <c r="AH25" s="64">
        <f>IF(ISERROR(VLOOKUP(AG25,$AF$13:AF24,1,FALSE)),0,VLOOKUP(AG25,$AF$13:AF24,1,FALSE))</f>
        <v>0</v>
      </c>
      <c r="AI25" s="64">
        <f>IF(AD25=AE25,1,0)-AH26</f>
        <v>0</v>
      </c>
      <c r="AK25" s="60">
        <f>C25&amp;G25</f>
      </c>
      <c r="AL25" s="60">
        <f>$C25&amp;H25</f>
      </c>
      <c r="AM25" s="60">
        <f>$C25&amp;I25</f>
      </c>
      <c r="AN25" s="52" t="s">
        <v>220</v>
      </c>
      <c r="AO25" s="66" t="s">
        <v>23</v>
      </c>
      <c r="AP25" s="53" t="s">
        <v>244</v>
      </c>
      <c r="AQ25" s="52" t="s">
        <v>220</v>
      </c>
      <c r="AR25" s="66" t="s">
        <v>23</v>
      </c>
      <c r="AS25" s="49">
        <f>IF(O25-AP25&gt;0,1,0)</f>
        <v>0</v>
      </c>
    </row>
    <row r="26" spans="2:45" ht="27" customHeight="1">
      <c r="B26" s="200"/>
      <c r="C26" s="191"/>
      <c r="D26" s="191"/>
      <c r="E26" s="160"/>
      <c r="F26" s="191"/>
      <c r="G26" s="150"/>
      <c r="H26" s="150"/>
      <c r="I26" s="151"/>
      <c r="M26" s="47" t="s">
        <v>367</v>
      </c>
      <c r="N26" s="174">
        <f>COUNTIF($AK$15:$AM$114,N$12&amp;$M26)</f>
        <v>0</v>
      </c>
      <c r="O26" s="175">
        <f>COUNTIF($AK$15:$AM$114,O$12&amp;$M26)</f>
        <v>0</v>
      </c>
      <c r="P26" s="172"/>
      <c r="Q26" s="50"/>
      <c r="R26" s="7" t="s">
        <v>256</v>
      </c>
      <c r="S26" s="51" t="s">
        <v>215</v>
      </c>
      <c r="T26" s="7" t="s">
        <v>256</v>
      </c>
      <c r="U26" s="51" t="s">
        <v>215</v>
      </c>
      <c r="AC26" s="62"/>
      <c r="AD26" s="62"/>
      <c r="AE26" s="62"/>
      <c r="AF26" s="62"/>
      <c r="AG26" s="62"/>
      <c r="AH26" s="64">
        <f>IF(AG25=AH25,1,0)</f>
        <v>0</v>
      </c>
      <c r="AI26" s="64"/>
      <c r="AK26" s="63"/>
      <c r="AL26" s="63"/>
      <c r="AM26" s="63"/>
      <c r="AN26" s="52" t="s">
        <v>367</v>
      </c>
      <c r="AO26" s="53" t="s">
        <v>244</v>
      </c>
      <c r="AP26" s="53" t="s">
        <v>244</v>
      </c>
      <c r="AQ26" s="52" t="s">
        <v>367</v>
      </c>
      <c r="AR26" s="48">
        <f>IF(N26-AO26&gt;0,1,0)</f>
        <v>0</v>
      </c>
      <c r="AS26" s="49">
        <f>IF(O26-AP26&gt;0,1,0)</f>
        <v>0</v>
      </c>
    </row>
    <row r="27" spans="2:45" ht="27" customHeight="1">
      <c r="B27" s="199">
        <f>IF(AI27&lt;1,7,"ﾅﾝﾊﾞｰｶｰﾄﾞが重複しています")</f>
        <v>7</v>
      </c>
      <c r="C27" s="191"/>
      <c r="D27" s="191"/>
      <c r="E27" s="58"/>
      <c r="F27" s="191"/>
      <c r="G27" s="150"/>
      <c r="H27" s="150"/>
      <c r="I27" s="151"/>
      <c r="K27" s="2">
        <f>IF($B$4="","",IF($B$4="中学",$B$4&amp;C27,C27))</f>
      </c>
      <c r="L27" s="6">
        <f>COUNTA(G27,H27,I27)</f>
        <v>0</v>
      </c>
      <c r="M27" s="47" t="s">
        <v>8</v>
      </c>
      <c r="N27" s="174">
        <f>COUNTIF($AK$15:$AM$114,N$12&amp;$M27)</f>
        <v>0</v>
      </c>
      <c r="O27" s="175">
        <f>COUNTIF($AK$15:$AM$114,O$12&amp;$M27)</f>
        <v>0</v>
      </c>
      <c r="P27" s="172"/>
      <c r="Q27" s="50"/>
      <c r="R27" s="7" t="s">
        <v>229</v>
      </c>
      <c r="S27" s="7" t="s">
        <v>256</v>
      </c>
      <c r="T27" s="7" t="s">
        <v>221</v>
      </c>
      <c r="U27" s="7" t="s">
        <v>256</v>
      </c>
      <c r="W27" s="23"/>
      <c r="AC27" s="59">
        <f>IF(D27="","",C27&amp;D27)</f>
      </c>
      <c r="AD27" s="59">
        <f>IF(AC27="",1,AC27)</f>
        <v>1</v>
      </c>
      <c r="AE27" s="59">
        <f>IF(ISERROR(VLOOKUP(AD27,$AC$13:AC26,1,FALSE)),0,VLOOKUP(AD27,$AC$13:AC26,1,FALSE))</f>
        <v>0</v>
      </c>
      <c r="AF27" s="59">
        <f>IF(D27="","",C27&amp;D27&amp;E27)</f>
      </c>
      <c r="AG27" s="59">
        <f>IF(AF27="",1,AF27)</f>
        <v>1</v>
      </c>
      <c r="AH27" s="64">
        <f>IF(ISERROR(VLOOKUP(AG27,$AF$13:AF26,1,FALSE)),0,VLOOKUP(AG27,$AF$13:AF26,1,FALSE))</f>
        <v>0</v>
      </c>
      <c r="AI27" s="64">
        <f>IF(AD27=AE27,1,0)-AH28</f>
        <v>0</v>
      </c>
      <c r="AK27" s="60">
        <f>C27&amp;G27</f>
      </c>
      <c r="AL27" s="60">
        <f>$C27&amp;H27</f>
      </c>
      <c r="AM27" s="60">
        <f>$C27&amp;I27</f>
      </c>
      <c r="AN27" s="52" t="s">
        <v>8</v>
      </c>
      <c r="AO27" s="53" t="s">
        <v>244</v>
      </c>
      <c r="AP27" s="53" t="s">
        <v>244</v>
      </c>
      <c r="AQ27" s="52" t="s">
        <v>8</v>
      </c>
      <c r="AR27" s="48">
        <f>IF(N27-AO27&gt;0,1,0)</f>
        <v>0</v>
      </c>
      <c r="AS27" s="49">
        <f>IF(O27-AP27&gt;0,1,0)</f>
        <v>0</v>
      </c>
    </row>
    <row r="28" spans="2:45" ht="27" customHeight="1">
      <c r="B28" s="200"/>
      <c r="C28" s="191"/>
      <c r="D28" s="191"/>
      <c r="E28" s="160"/>
      <c r="F28" s="191"/>
      <c r="G28" s="150"/>
      <c r="H28" s="150"/>
      <c r="I28" s="151"/>
      <c r="M28" s="47" t="s">
        <v>215</v>
      </c>
      <c r="N28" s="174">
        <f>COUNTIF($AK$15:$AM$114,N$12&amp;$M28)</f>
        <v>0</v>
      </c>
      <c r="O28" s="175">
        <f>COUNTIF($AK$15:$AM$114,O$12&amp;$M28)</f>
        <v>0</v>
      </c>
      <c r="P28" s="172"/>
      <c r="Q28" s="50"/>
      <c r="R28" s="7" t="s">
        <v>329</v>
      </c>
      <c r="S28" s="7" t="s">
        <v>229</v>
      </c>
      <c r="T28" s="7" t="s">
        <v>335</v>
      </c>
      <c r="U28" s="7" t="s">
        <v>221</v>
      </c>
      <c r="W28" s="23"/>
      <c r="AC28" s="62"/>
      <c r="AD28" s="62"/>
      <c r="AE28" s="62"/>
      <c r="AF28" s="62"/>
      <c r="AG28" s="62"/>
      <c r="AH28" s="64">
        <f>IF(AG27=AH27,1,0)</f>
        <v>0</v>
      </c>
      <c r="AI28" s="64"/>
      <c r="AK28" s="63"/>
      <c r="AL28" s="63"/>
      <c r="AM28" s="63"/>
      <c r="AN28" s="52" t="s">
        <v>215</v>
      </c>
      <c r="AO28" s="53" t="s">
        <v>244</v>
      </c>
      <c r="AP28" s="53" t="s">
        <v>244</v>
      </c>
      <c r="AQ28" s="52" t="s">
        <v>215</v>
      </c>
      <c r="AR28" s="48">
        <f>IF(N28-AO28&gt;0,1,0)</f>
        <v>0</v>
      </c>
      <c r="AS28" s="49">
        <f>IF(O28-AP28&gt;0,1,0)</f>
        <v>0</v>
      </c>
    </row>
    <row r="29" spans="2:45" ht="27" customHeight="1">
      <c r="B29" s="199">
        <f>IF(AI29&lt;1,8,"ﾅﾝﾊﾞｰｶｰﾄﾞが重複しています")</f>
        <v>8</v>
      </c>
      <c r="C29" s="191"/>
      <c r="D29" s="191"/>
      <c r="E29" s="58"/>
      <c r="F29" s="191"/>
      <c r="G29" s="150"/>
      <c r="H29" s="150"/>
      <c r="I29" s="151"/>
      <c r="K29" s="2">
        <f>IF($B$4="","",IF($B$4="中学",$B$4&amp;C29,C29))</f>
      </c>
      <c r="L29" s="6">
        <f>COUNTA(G29,H29,I29)</f>
        <v>0</v>
      </c>
      <c r="M29" s="47" t="s">
        <v>255</v>
      </c>
      <c r="N29" s="174">
        <f>COUNTIF($AK$15:$AM$114,N$12&amp;$M29)</f>
        <v>0</v>
      </c>
      <c r="O29" s="175">
        <f>COUNTIF($AK$15:$AM$114,O$12&amp;$M29)</f>
        <v>0</v>
      </c>
      <c r="P29" s="172"/>
      <c r="Q29" s="50"/>
      <c r="R29" s="7" t="s">
        <v>178</v>
      </c>
      <c r="S29" s="7" t="s">
        <v>329</v>
      </c>
      <c r="T29" s="7" t="s">
        <v>340</v>
      </c>
      <c r="U29" s="7" t="s">
        <v>179</v>
      </c>
      <c r="W29" s="23"/>
      <c r="AC29" s="59">
        <f>IF(D29="","",C29&amp;D29)</f>
      </c>
      <c r="AD29" s="59">
        <f>IF(AC29="",1,AC29)</f>
        <v>1</v>
      </c>
      <c r="AE29" s="59">
        <f>IF(ISERROR(VLOOKUP(AD29,$AC$13:AC28,1,FALSE)),0,VLOOKUP(AD29,$AC$13:AC28,1,FALSE))</f>
        <v>0</v>
      </c>
      <c r="AF29" s="59">
        <f>IF(D29="","",C29&amp;D29&amp;E29)</f>
      </c>
      <c r="AG29" s="59">
        <f>IF(AF29="",1,AF29)</f>
        <v>1</v>
      </c>
      <c r="AH29" s="64">
        <f>IF(ISERROR(VLOOKUP(AG29,$AF$13:AF28,1,FALSE)),0,VLOOKUP(AG29,$AF$13:AF28,1,FALSE))</f>
        <v>0</v>
      </c>
      <c r="AI29" s="64">
        <f>IF(AD29=AE29,1,0)-AH30</f>
        <v>0</v>
      </c>
      <c r="AK29" s="60">
        <f>C29&amp;G29</f>
      </c>
      <c r="AL29" s="60">
        <f>$C29&amp;H29</f>
      </c>
      <c r="AM29" s="60">
        <f>$C29&amp;I29</f>
      </c>
      <c r="AN29" s="52" t="s">
        <v>255</v>
      </c>
      <c r="AO29" s="53" t="s">
        <v>244</v>
      </c>
      <c r="AP29" s="53" t="s">
        <v>244</v>
      </c>
      <c r="AQ29" s="52" t="s">
        <v>255</v>
      </c>
      <c r="AR29" s="48">
        <f>IF(N29-AO29&gt;0,1,0)</f>
        <v>0</v>
      </c>
      <c r="AS29" s="49">
        <f>IF(O29-AP29&gt;0,1,0)</f>
        <v>0</v>
      </c>
    </row>
    <row r="30" spans="2:45" ht="27" customHeight="1">
      <c r="B30" s="200"/>
      <c r="C30" s="191"/>
      <c r="D30" s="191"/>
      <c r="E30" s="160"/>
      <c r="F30" s="191"/>
      <c r="G30" s="150"/>
      <c r="H30" s="150"/>
      <c r="I30" s="151"/>
      <c r="M30" s="47" t="s">
        <v>216</v>
      </c>
      <c r="N30" s="174">
        <f>COUNTIF($AK$15:$AM$114,N$12&amp;$M30)</f>
        <v>0</v>
      </c>
      <c r="O30" s="176" t="s">
        <v>275</v>
      </c>
      <c r="P30" s="172"/>
      <c r="Q30" s="50"/>
      <c r="R30" s="7" t="s">
        <v>331</v>
      </c>
      <c r="S30" s="7" t="s">
        <v>178</v>
      </c>
      <c r="T30" s="7"/>
      <c r="U30" s="7" t="s">
        <v>335</v>
      </c>
      <c r="W30" s="23"/>
      <c r="AC30" s="62"/>
      <c r="AD30" s="62"/>
      <c r="AE30" s="62"/>
      <c r="AF30" s="62"/>
      <c r="AG30" s="62"/>
      <c r="AH30" s="64">
        <f>IF(AG29=AH29,1,0)</f>
        <v>0</v>
      </c>
      <c r="AI30" s="64"/>
      <c r="AK30" s="63"/>
      <c r="AL30" s="63"/>
      <c r="AM30" s="63"/>
      <c r="AN30" s="52" t="s">
        <v>216</v>
      </c>
      <c r="AO30" s="53" t="s">
        <v>244</v>
      </c>
      <c r="AP30" s="66" t="s">
        <v>23</v>
      </c>
      <c r="AQ30" s="52" t="s">
        <v>216</v>
      </c>
      <c r="AR30" s="48">
        <f>IF(N30-AO30&gt;0,1,0)</f>
        <v>0</v>
      </c>
      <c r="AS30" s="65" t="s">
        <v>23</v>
      </c>
    </row>
    <row r="31" spans="2:45" ht="27" customHeight="1">
      <c r="B31" s="199">
        <f>IF(AI31&lt;1,9,"ﾅﾝﾊﾞｰｶｰﾄﾞが重複しています")</f>
        <v>9</v>
      </c>
      <c r="C31" s="191"/>
      <c r="D31" s="191"/>
      <c r="E31" s="58"/>
      <c r="F31" s="191"/>
      <c r="G31" s="150"/>
      <c r="H31" s="150"/>
      <c r="I31" s="151"/>
      <c r="K31" s="2">
        <f>IF($B$4="","",IF($B$4="中学",$B$4&amp;C31,C31))</f>
      </c>
      <c r="L31" s="6">
        <f>COUNTA(G31,H31,I31)</f>
        <v>0</v>
      </c>
      <c r="M31" s="47" t="s">
        <v>339</v>
      </c>
      <c r="N31" s="174">
        <f>COUNTIF($AK$15:$AM$114,N$12&amp;$M31)</f>
        <v>0</v>
      </c>
      <c r="O31" s="176" t="s">
        <v>273</v>
      </c>
      <c r="P31" s="172"/>
      <c r="Q31" s="50"/>
      <c r="R31" s="7" t="s">
        <v>333</v>
      </c>
      <c r="S31" s="7" t="s">
        <v>357</v>
      </c>
      <c r="T31" s="7"/>
      <c r="U31" s="7" t="s">
        <v>340</v>
      </c>
      <c r="W31" s="23"/>
      <c r="AC31" s="59">
        <f>IF(D31="","",C31&amp;D31)</f>
      </c>
      <c r="AD31" s="59">
        <f>IF(AC31="",1,AC31)</f>
        <v>1</v>
      </c>
      <c r="AE31" s="59">
        <f>IF(ISERROR(VLOOKUP(AD31,$AC$13:AC30,1,FALSE)),0,VLOOKUP(AD31,$AC$13:AC30,1,FALSE))</f>
        <v>0</v>
      </c>
      <c r="AF31" s="59">
        <f>IF(D31="","",C31&amp;D31&amp;E31)</f>
      </c>
      <c r="AG31" s="59">
        <f>IF(AF31="",1,AF31)</f>
        <v>1</v>
      </c>
      <c r="AH31" s="64">
        <f>IF(ISERROR(VLOOKUP(AG31,$AF$13:AF30,1,FALSE)),0,VLOOKUP(AG31,$AF$13:AF30,1,FALSE))</f>
        <v>0</v>
      </c>
      <c r="AI31" s="64">
        <f>IF(AD31=AE31,1,0)-AH32</f>
        <v>0</v>
      </c>
      <c r="AK31" s="60">
        <f>C31&amp;G31</f>
      </c>
      <c r="AL31" s="60">
        <f>$C31&amp;H31</f>
      </c>
      <c r="AM31" s="60">
        <f>$C31&amp;I31</f>
      </c>
      <c r="AN31" s="52" t="s">
        <v>328</v>
      </c>
      <c r="AO31" s="53" t="s">
        <v>244</v>
      </c>
      <c r="AP31" s="66" t="s">
        <v>23</v>
      </c>
      <c r="AQ31" s="52" t="s">
        <v>327</v>
      </c>
      <c r="AR31" s="48">
        <f>IF(N31-AO31&gt;0,1,0)</f>
        <v>0</v>
      </c>
      <c r="AS31" s="65" t="s">
        <v>23</v>
      </c>
    </row>
    <row r="32" spans="2:45" ht="27" customHeight="1">
      <c r="B32" s="200"/>
      <c r="C32" s="191"/>
      <c r="D32" s="191"/>
      <c r="E32" s="160"/>
      <c r="F32" s="191"/>
      <c r="G32" s="150"/>
      <c r="H32" s="150"/>
      <c r="I32" s="151"/>
      <c r="M32" s="47" t="s">
        <v>205</v>
      </c>
      <c r="N32" s="174">
        <f>COUNTIF($AK$15:$AM$114,N$12&amp;$M32)</f>
        <v>0</v>
      </c>
      <c r="O32" s="176" t="s">
        <v>273</v>
      </c>
      <c r="P32" s="172"/>
      <c r="Q32" s="172"/>
      <c r="R32" s="7" t="s">
        <v>241</v>
      </c>
      <c r="S32" s="7" t="s">
        <v>331</v>
      </c>
      <c r="U32" s="7" t="s">
        <v>337</v>
      </c>
      <c r="W32" s="23"/>
      <c r="AC32" s="62"/>
      <c r="AD32" s="62"/>
      <c r="AE32" s="62"/>
      <c r="AF32" s="62"/>
      <c r="AG32" s="62"/>
      <c r="AH32" s="64">
        <f>IF(AG31=AH31,1,0)</f>
        <v>0</v>
      </c>
      <c r="AI32" s="64"/>
      <c r="AK32" s="63"/>
      <c r="AL32" s="63"/>
      <c r="AM32" s="63"/>
      <c r="AN32" s="52" t="s">
        <v>205</v>
      </c>
      <c r="AO32" s="53" t="s">
        <v>244</v>
      </c>
      <c r="AP32" s="66" t="s">
        <v>23</v>
      </c>
      <c r="AQ32" s="52" t="s">
        <v>205</v>
      </c>
      <c r="AR32" s="48">
        <f>IF(N32-AO32&gt;0,1,0)</f>
        <v>0</v>
      </c>
      <c r="AS32" s="65" t="s">
        <v>23</v>
      </c>
    </row>
    <row r="33" spans="2:45" ht="27" customHeight="1" thickBot="1">
      <c r="B33" s="197">
        <f>IF(AI33&lt;1,10,"ﾅﾝﾊﾞｰｶｰﾄﾞが重複しています")</f>
        <v>10</v>
      </c>
      <c r="C33" s="191"/>
      <c r="D33" s="191"/>
      <c r="E33" s="58"/>
      <c r="F33" s="191"/>
      <c r="G33" s="150"/>
      <c r="H33" s="150"/>
      <c r="I33" s="151"/>
      <c r="K33" s="2">
        <f>IF($B$4="","",IF($B$4="中学",$B$4&amp;C33,C33))</f>
      </c>
      <c r="L33" s="6">
        <f>COUNTA(G33,H33,I33)</f>
        <v>0</v>
      </c>
      <c r="M33" s="47" t="s">
        <v>222</v>
      </c>
      <c r="N33" s="174">
        <f>COUNTIF($AK$15:$AM$114,N$12&amp;$M33)</f>
        <v>0</v>
      </c>
      <c r="O33" s="175">
        <f>COUNTIF($AK$15:$AM$114,O$12&amp;$M33)</f>
        <v>0</v>
      </c>
      <c r="P33" s="172"/>
      <c r="Q33" s="173"/>
      <c r="S33" s="7" t="s">
        <v>354</v>
      </c>
      <c r="AC33" s="59">
        <f>IF(D33="","",C33&amp;D33)</f>
      </c>
      <c r="AD33" s="59">
        <f>IF(AC33="",1,AC33)</f>
        <v>1</v>
      </c>
      <c r="AE33" s="59">
        <f>IF(ISERROR(VLOOKUP(AD33,$AC$13:AC32,1,FALSE)),0,VLOOKUP(AD33,$AC$13:AC32,1,FALSE))</f>
        <v>0</v>
      </c>
      <c r="AF33" s="59">
        <f>IF(D33="","",C33&amp;D33&amp;E33)</f>
      </c>
      <c r="AG33" s="59">
        <f>IF(AF33="",1,AF33)</f>
        <v>1</v>
      </c>
      <c r="AH33" s="64">
        <f>IF(ISERROR(VLOOKUP(AG33,$AF$13:AF32,1,FALSE)),0,VLOOKUP(AG33,$AF$13:AF32,1,FALSE))</f>
        <v>0</v>
      </c>
      <c r="AI33" s="64">
        <f>IF(AD33=AE33,1,0)-AH34</f>
        <v>0</v>
      </c>
      <c r="AK33" s="60">
        <f>C33&amp;G33</f>
      </c>
      <c r="AL33" s="60">
        <f>$C33&amp;H33</f>
      </c>
      <c r="AM33" s="60">
        <f>$C33&amp;I33</f>
      </c>
      <c r="AN33" s="52" t="s">
        <v>222</v>
      </c>
      <c r="AO33" s="53" t="s">
        <v>244</v>
      </c>
      <c r="AP33" s="53" t="s">
        <v>244</v>
      </c>
      <c r="AQ33" s="52" t="s">
        <v>222</v>
      </c>
      <c r="AR33" s="48">
        <f>IF(N33-AO33&gt;0,1,0)</f>
        <v>0</v>
      </c>
      <c r="AS33" s="49">
        <f>IF(O33-AP33&gt;0,1,0)</f>
        <v>0</v>
      </c>
    </row>
    <row r="34" spans="2:45" ht="27" customHeight="1" thickBot="1">
      <c r="B34" s="198"/>
      <c r="C34" s="192"/>
      <c r="D34" s="192"/>
      <c r="E34" s="162"/>
      <c r="F34" s="192"/>
      <c r="G34" s="152"/>
      <c r="H34" s="152"/>
      <c r="I34" s="153"/>
      <c r="M34" s="47" t="s">
        <v>359</v>
      </c>
      <c r="N34" s="177" t="s">
        <v>273</v>
      </c>
      <c r="O34" s="175">
        <f>COUNTIF($AK$15:$AM$114,O$12&amp;$M34)</f>
        <v>0</v>
      </c>
      <c r="P34" s="172"/>
      <c r="Q34" s="172"/>
      <c r="S34" s="7" t="s">
        <v>241</v>
      </c>
      <c r="W34" s="23"/>
      <c r="AC34" s="62"/>
      <c r="AD34" s="62"/>
      <c r="AE34" s="62"/>
      <c r="AF34" s="62"/>
      <c r="AG34" s="62"/>
      <c r="AH34" s="64">
        <f>IF(AG33=AH33,1,0)</f>
        <v>0</v>
      </c>
      <c r="AI34" s="64"/>
      <c r="AK34" s="63"/>
      <c r="AL34" s="63"/>
      <c r="AM34" s="63"/>
      <c r="AN34" s="52" t="s">
        <v>360</v>
      </c>
      <c r="AO34" s="66" t="s">
        <v>23</v>
      </c>
      <c r="AP34" s="53" t="s">
        <v>244</v>
      </c>
      <c r="AQ34" s="52" t="s">
        <v>360</v>
      </c>
      <c r="AR34" s="66" t="s">
        <v>23</v>
      </c>
      <c r="AS34" s="49">
        <f>IF(O34-AP34&gt;0,1,0)</f>
        <v>0</v>
      </c>
    </row>
    <row r="35" spans="1:45" ht="27" customHeight="1" thickBot="1">
      <c r="A35" s="1">
        <f>COUNTA(E35,E37,E39,E41,E43,E45,E47,E49,E51,E53)</f>
        <v>0</v>
      </c>
      <c r="B35" s="198">
        <f>IF(AI35&lt;1,11,"ﾅﾝﾊﾞｰｶｰﾄﾞが重複しています")</f>
        <v>11</v>
      </c>
      <c r="C35" s="202"/>
      <c r="D35" s="202"/>
      <c r="E35" s="161"/>
      <c r="F35" s="201"/>
      <c r="G35" s="158"/>
      <c r="H35" s="158"/>
      <c r="I35" s="159"/>
      <c r="K35" s="2">
        <f>IF($B$4="","",IF($B$4="中学",$B$4&amp;C35,C35))</f>
      </c>
      <c r="L35" s="6">
        <f>COUNTA(G35,H35,I35)</f>
        <v>0</v>
      </c>
      <c r="M35" s="47" t="s">
        <v>338</v>
      </c>
      <c r="N35" s="174">
        <f>COUNTIF($AK$15:$AM$114,N$12&amp;$M35)</f>
        <v>0</v>
      </c>
      <c r="O35" s="176" t="s">
        <v>273</v>
      </c>
      <c r="P35" s="172"/>
      <c r="Q35" s="22"/>
      <c r="S35" s="7" t="s">
        <v>337</v>
      </c>
      <c r="U35" s="74"/>
      <c r="AC35" s="59">
        <f>IF(D35="","",C35&amp;D35)</f>
      </c>
      <c r="AD35" s="59">
        <f>IF(AC35="",1,AC35)</f>
        <v>1</v>
      </c>
      <c r="AE35" s="59">
        <f>IF(ISERROR(VLOOKUP(AD35,$AC$13:AC34,1,FALSE)),0,VLOOKUP(AD35,$AC$13:AC34,1,FALSE))</f>
        <v>0</v>
      </c>
      <c r="AF35" s="59">
        <f>IF(D35="","",C35&amp;D35&amp;E35)</f>
      </c>
      <c r="AG35" s="59">
        <f>IF(AF35="",1,AF35)</f>
        <v>1</v>
      </c>
      <c r="AH35" s="64">
        <f>IF(ISERROR(VLOOKUP(AG35,$AF$13:AF34,1,FALSE)),0,VLOOKUP(AG35,$AF$13:AF34,1,FALSE))</f>
        <v>0</v>
      </c>
      <c r="AI35" s="64">
        <f>IF(AD35=AE35,1,0)-AH36</f>
        <v>0</v>
      </c>
      <c r="AK35" s="60">
        <f>C35&amp;G35</f>
      </c>
      <c r="AL35" s="60">
        <f>$C35&amp;H35</f>
      </c>
      <c r="AM35" s="60">
        <f>$C35&amp;I35</f>
      </c>
      <c r="AN35" s="52" t="s">
        <v>330</v>
      </c>
      <c r="AO35" s="53" t="s">
        <v>244</v>
      </c>
      <c r="AP35" s="66" t="s">
        <v>23</v>
      </c>
      <c r="AQ35" s="52" t="s">
        <v>330</v>
      </c>
      <c r="AR35" s="48">
        <f>IF(N35-AO35&gt;0,1,0)</f>
        <v>0</v>
      </c>
      <c r="AS35" s="65" t="s">
        <v>23</v>
      </c>
    </row>
    <row r="36" spans="1:45" ht="27" customHeight="1">
      <c r="A36" s="61">
        <f>COUNTA(G35,G37,G39,G41,G43,G45,G47,G49,G51,G53)</f>
        <v>0</v>
      </c>
      <c r="B36" s="203"/>
      <c r="C36" s="191"/>
      <c r="D36" s="191"/>
      <c r="E36" s="160"/>
      <c r="F36" s="191"/>
      <c r="G36" s="150"/>
      <c r="H36" s="150"/>
      <c r="I36" s="151"/>
      <c r="M36" s="47" t="s">
        <v>333</v>
      </c>
      <c r="N36" s="174">
        <f>COUNTIF($AK$15:$AM$114,N$12&amp;$M36)</f>
        <v>0</v>
      </c>
      <c r="O36" s="176" t="s">
        <v>273</v>
      </c>
      <c r="P36" s="172"/>
      <c r="Q36" s="22"/>
      <c r="U36" s="74"/>
      <c r="AC36" s="62"/>
      <c r="AD36" s="62"/>
      <c r="AE36" s="62"/>
      <c r="AF36" s="62"/>
      <c r="AG36" s="62"/>
      <c r="AH36" s="64">
        <f>IF(AG35=AH35,1,0)</f>
        <v>0</v>
      </c>
      <c r="AI36" s="64"/>
      <c r="AK36" s="63"/>
      <c r="AL36" s="63"/>
      <c r="AM36" s="63"/>
      <c r="AN36" s="52" t="s">
        <v>332</v>
      </c>
      <c r="AO36" s="53" t="s">
        <v>244</v>
      </c>
      <c r="AP36" s="66" t="s">
        <v>23</v>
      </c>
      <c r="AQ36" s="52" t="s">
        <v>332</v>
      </c>
      <c r="AR36" s="48">
        <f>IF(N36-AO36&gt;0,1,0)</f>
        <v>0</v>
      </c>
      <c r="AS36" s="65" t="s">
        <v>23</v>
      </c>
    </row>
    <row r="37" spans="2:45" ht="27" customHeight="1">
      <c r="B37" s="199">
        <f>IF(AI37&lt;1,12,"ﾅﾝﾊﾞｰｶｰﾄﾞが重複しています")</f>
        <v>12</v>
      </c>
      <c r="C37" s="191"/>
      <c r="D37" s="191"/>
      <c r="E37" s="58"/>
      <c r="F37" s="191"/>
      <c r="G37" s="150"/>
      <c r="H37" s="150"/>
      <c r="I37" s="151"/>
      <c r="K37" s="2">
        <f>IF($B$4="","",IF($B$4="中学",$B$4&amp;C37,C37))</f>
      </c>
      <c r="L37" s="6">
        <f>COUNTA(G37,H37,I37)</f>
        <v>0</v>
      </c>
      <c r="M37" s="47" t="s">
        <v>353</v>
      </c>
      <c r="N37" s="174">
        <f>COUNTIF($AK$15:$AM$114,N$12&amp;$M37)</f>
        <v>0</v>
      </c>
      <c r="O37" s="176" t="s">
        <v>273</v>
      </c>
      <c r="P37" s="172"/>
      <c r="Q37" s="22"/>
      <c r="U37" s="75"/>
      <c r="AC37" s="59">
        <f>IF(D37="","",C37&amp;D37)</f>
      </c>
      <c r="AD37" s="59">
        <f>IF(AC37="",1,AC37)</f>
        <v>1</v>
      </c>
      <c r="AE37" s="59">
        <f>IF(ISERROR(VLOOKUP(AD37,$AC$13:AC36,1,FALSE)),0,VLOOKUP(AD37,$AC$13:AC36,1,FALSE))</f>
        <v>0</v>
      </c>
      <c r="AF37" s="59">
        <f>IF(D37="","",C37&amp;D37&amp;E37)</f>
      </c>
      <c r="AG37" s="59">
        <f>IF(AF37="",1,AF37)</f>
        <v>1</v>
      </c>
      <c r="AH37" s="64">
        <f>IF(ISERROR(VLOOKUP(AG37,$AF$13:AF36,1,FALSE)),0,VLOOKUP(AG37,$AF$13:AF36,1,FALSE))</f>
        <v>0</v>
      </c>
      <c r="AI37" s="64">
        <f>IF(AD37=AE37,1,0)-AH38</f>
        <v>0</v>
      </c>
      <c r="AK37" s="60">
        <f>C37&amp;G37</f>
      </c>
      <c r="AL37" s="60">
        <f>$C37&amp;H37</f>
      </c>
      <c r="AM37" s="60">
        <f>$C37&amp;I37</f>
      </c>
      <c r="AN37" s="52" t="s">
        <v>354</v>
      </c>
      <c r="AO37" s="53" t="s">
        <v>244</v>
      </c>
      <c r="AP37" s="66" t="s">
        <v>23</v>
      </c>
      <c r="AQ37" s="52" t="s">
        <v>354</v>
      </c>
      <c r="AR37" s="48">
        <f>IF(N37-AO37&gt;0,1,0)</f>
        <v>0</v>
      </c>
      <c r="AS37" s="65" t="s">
        <v>23</v>
      </c>
    </row>
    <row r="38" spans="2:45" ht="27" customHeight="1">
      <c r="B38" s="200"/>
      <c r="C38" s="191"/>
      <c r="D38" s="191"/>
      <c r="E38" s="160"/>
      <c r="F38" s="191"/>
      <c r="G38" s="150"/>
      <c r="H38" s="150"/>
      <c r="I38" s="151"/>
      <c r="M38" s="47" t="s">
        <v>335</v>
      </c>
      <c r="N38" s="177" t="s">
        <v>273</v>
      </c>
      <c r="O38" s="175">
        <f>COUNTIF($AK$15:$AM$114,O$12&amp;$M38)</f>
        <v>0</v>
      </c>
      <c r="P38" s="172"/>
      <c r="Q38" s="172"/>
      <c r="U38" s="74"/>
      <c r="V38" s="79"/>
      <c r="AC38" s="62"/>
      <c r="AD38" s="62"/>
      <c r="AE38" s="62"/>
      <c r="AF38" s="62"/>
      <c r="AG38" s="62"/>
      <c r="AH38" s="64">
        <f>IF(AG37=AH37,1,0)</f>
        <v>0</v>
      </c>
      <c r="AI38" s="64"/>
      <c r="AK38" s="63"/>
      <c r="AL38" s="63"/>
      <c r="AM38" s="63"/>
      <c r="AN38" s="52" t="s">
        <v>334</v>
      </c>
      <c r="AO38" s="53" t="s">
        <v>244</v>
      </c>
      <c r="AP38" s="53" t="s">
        <v>244</v>
      </c>
      <c r="AQ38" s="52" t="s">
        <v>334</v>
      </c>
      <c r="AR38" s="66" t="s">
        <v>23</v>
      </c>
      <c r="AS38" s="49">
        <f>IF(O38-AP38&gt;0,1,0)</f>
        <v>0</v>
      </c>
    </row>
    <row r="39" spans="2:45" ht="27" customHeight="1">
      <c r="B39" s="199">
        <f>IF(AI39&lt;1,13,"ﾅﾝﾊﾞｰｶｰﾄﾞが重複しています")</f>
        <v>13</v>
      </c>
      <c r="C39" s="191"/>
      <c r="D39" s="191"/>
      <c r="E39" s="58"/>
      <c r="F39" s="191"/>
      <c r="G39" s="150"/>
      <c r="H39" s="150"/>
      <c r="I39" s="151"/>
      <c r="K39" s="2">
        <f>IF($B$4="","",IF($B$4="中学",$B$4&amp;C39,C39))</f>
      </c>
      <c r="L39" s="6">
        <f>COUNTA(G39,H39,I39)</f>
        <v>0</v>
      </c>
      <c r="M39" s="47" t="s">
        <v>337</v>
      </c>
      <c r="N39" s="174">
        <f>COUNTIF($AK$15:$AM$114,N$12&amp;$M39)</f>
        <v>0</v>
      </c>
      <c r="O39" s="175">
        <f>COUNTIF($AK$15:$AM$114,O$12&amp;$M39)</f>
        <v>0</v>
      </c>
      <c r="P39" s="172"/>
      <c r="Q39" s="78"/>
      <c r="U39" s="74"/>
      <c r="V39" s="79"/>
      <c r="AC39" s="59">
        <f>IF(D39="","",C39&amp;D39)</f>
      </c>
      <c r="AD39" s="59">
        <f>IF(AC39="",1,AC39)</f>
        <v>1</v>
      </c>
      <c r="AE39" s="59">
        <f>IF(ISERROR(VLOOKUP(AD39,$AC$13:AC38,1,FALSE)),0,VLOOKUP(AD39,$AC$13:AC38,1,FALSE))</f>
        <v>0</v>
      </c>
      <c r="AF39" s="59">
        <f>IF(D39="","",C39&amp;D39&amp;E39)</f>
      </c>
      <c r="AG39" s="59">
        <f>IF(AF39="",1,AF39)</f>
        <v>1</v>
      </c>
      <c r="AH39" s="64">
        <f>IF(ISERROR(VLOOKUP(AG39,$AF$13:AF38,1,FALSE)),0,VLOOKUP(AG39,$AF$13:AF38,1,FALSE))</f>
        <v>0</v>
      </c>
      <c r="AI39" s="64">
        <f>IF(AD39=AE39,1,0)-AH40</f>
        <v>0</v>
      </c>
      <c r="AK39" s="60">
        <f>C39&amp;G39</f>
      </c>
      <c r="AL39" s="60">
        <f>$C39&amp;H39</f>
      </c>
      <c r="AM39" s="60">
        <f>$C39&amp;I39</f>
      </c>
      <c r="AN39" s="52" t="s">
        <v>336</v>
      </c>
      <c r="AO39" s="53" t="s">
        <v>244</v>
      </c>
      <c r="AP39" s="53" t="s">
        <v>244</v>
      </c>
      <c r="AQ39" s="52" t="s">
        <v>336</v>
      </c>
      <c r="AR39" s="48">
        <f>IF(N39-AO39&gt;0,1,0)</f>
        <v>0</v>
      </c>
      <c r="AS39" s="49">
        <f>IF(O39-AP39&gt;0,1,0)</f>
        <v>0</v>
      </c>
    </row>
    <row r="40" spans="2:45" ht="27" customHeight="1">
      <c r="B40" s="200"/>
      <c r="C40" s="191"/>
      <c r="D40" s="191"/>
      <c r="E40" s="160"/>
      <c r="F40" s="191"/>
      <c r="G40" s="150"/>
      <c r="H40" s="150"/>
      <c r="I40" s="151"/>
      <c r="M40" s="47" t="s">
        <v>239</v>
      </c>
      <c r="N40" s="174">
        <f>COUNTIF($AK$15:$AM$114,N$12&amp;$M40)</f>
        <v>0</v>
      </c>
      <c r="O40" s="176" t="s">
        <v>276</v>
      </c>
      <c r="P40" s="172"/>
      <c r="Q40" s="78"/>
      <c r="U40" s="74"/>
      <c r="V40" s="79"/>
      <c r="AC40" s="62"/>
      <c r="AD40" s="62"/>
      <c r="AE40" s="62"/>
      <c r="AF40" s="62"/>
      <c r="AG40" s="62"/>
      <c r="AH40" s="64">
        <f>IF(AG39=AH39,1,0)</f>
        <v>0</v>
      </c>
      <c r="AI40" s="64"/>
      <c r="AK40" s="63"/>
      <c r="AL40" s="63"/>
      <c r="AM40" s="63"/>
      <c r="AN40" s="52" t="s">
        <v>239</v>
      </c>
      <c r="AO40" s="53" t="s">
        <v>244</v>
      </c>
      <c r="AP40" s="66" t="s">
        <v>23</v>
      </c>
      <c r="AQ40" s="52" t="s">
        <v>239</v>
      </c>
      <c r="AR40" s="48">
        <f>IF(N40-AO40&gt;0,1,0)</f>
        <v>0</v>
      </c>
      <c r="AS40" s="65" t="s">
        <v>23</v>
      </c>
    </row>
    <row r="41" spans="2:45" ht="27" customHeight="1" thickBot="1">
      <c r="B41" s="199">
        <f>IF(AI41&lt;1,14,"ﾅﾝﾊﾞｰｶｰﾄﾞが重複しています")</f>
        <v>14</v>
      </c>
      <c r="C41" s="191"/>
      <c r="D41" s="191"/>
      <c r="E41" s="58"/>
      <c r="F41" s="191"/>
      <c r="G41" s="150"/>
      <c r="H41" s="150"/>
      <c r="I41" s="151"/>
      <c r="K41" s="2">
        <f>IF($B$4="","",IF($B$4="中学",$B$4&amp;C41,C41))</f>
      </c>
      <c r="L41" s="6">
        <f>COUNTA(G41,H41,I41)</f>
        <v>0</v>
      </c>
      <c r="M41" s="69" t="s">
        <v>238</v>
      </c>
      <c r="N41" s="178" t="s">
        <v>274</v>
      </c>
      <c r="O41" s="179">
        <f>COUNTIF($AK$15:$AM$114,O$12&amp;$M41)</f>
        <v>0</v>
      </c>
      <c r="P41" s="78"/>
      <c r="Q41" s="78"/>
      <c r="U41" s="74"/>
      <c r="V41" s="79"/>
      <c r="AC41" s="59">
        <f>IF(D41="","",C41&amp;D41)</f>
      </c>
      <c r="AD41" s="59">
        <f>IF(AC41="",1,AC41)</f>
        <v>1</v>
      </c>
      <c r="AE41" s="59">
        <f>IF(ISERROR(VLOOKUP(AD41,$AC$13:AC40,1,FALSE)),0,VLOOKUP(AD41,$AC$13:AC40,1,FALSE))</f>
        <v>0</v>
      </c>
      <c r="AF41" s="59">
        <f>IF(D41="","",C41&amp;D41&amp;E41)</f>
      </c>
      <c r="AG41" s="59">
        <f>IF(AF41="",1,AF41)</f>
        <v>1</v>
      </c>
      <c r="AH41" s="64">
        <f>IF(ISERROR(VLOOKUP(AG41,$AF$13:AF40,1,FALSE)),0,VLOOKUP(AG41,$AF$13:AF40,1,FALSE))</f>
        <v>0</v>
      </c>
      <c r="AI41" s="64">
        <f>IF(AD41=AE41,1,0)-AH42</f>
        <v>0</v>
      </c>
      <c r="AK41" s="60">
        <f>C41&amp;G41</f>
      </c>
      <c r="AL41" s="60">
        <f>$C41&amp;H41</f>
      </c>
      <c r="AM41" s="60">
        <f>$C41&amp;I41</f>
      </c>
      <c r="AN41" s="72" t="s">
        <v>238</v>
      </c>
      <c r="AO41" s="70" t="s">
        <v>23</v>
      </c>
      <c r="AP41" s="73" t="s">
        <v>244</v>
      </c>
      <c r="AQ41" s="72" t="s">
        <v>238</v>
      </c>
      <c r="AR41" s="70" t="s">
        <v>23</v>
      </c>
      <c r="AS41" s="71">
        <f>IF(O41-AP41&gt;0,1,0)</f>
        <v>0</v>
      </c>
    </row>
    <row r="42" spans="2:39" ht="27" customHeight="1">
      <c r="B42" s="200"/>
      <c r="C42" s="191"/>
      <c r="D42" s="191"/>
      <c r="E42" s="160"/>
      <c r="F42" s="191"/>
      <c r="G42" s="150"/>
      <c r="H42" s="150"/>
      <c r="I42" s="151"/>
      <c r="P42" s="78"/>
      <c r="Q42" s="78"/>
      <c r="U42" s="74"/>
      <c r="V42" s="79"/>
      <c r="AC42" s="62"/>
      <c r="AD42" s="62"/>
      <c r="AE42" s="62"/>
      <c r="AF42" s="62"/>
      <c r="AG42" s="62"/>
      <c r="AH42" s="64">
        <f>IF(AG41=AH41,1,0)</f>
        <v>0</v>
      </c>
      <c r="AI42" s="64"/>
      <c r="AK42" s="63"/>
      <c r="AL42" s="63"/>
      <c r="AM42" s="63"/>
    </row>
    <row r="43" spans="2:39" ht="27" customHeight="1">
      <c r="B43" s="199">
        <f>IF(AI43&lt;1,15,"ﾅﾝﾊﾞｰｶｰﾄﾞが重複しています")</f>
        <v>15</v>
      </c>
      <c r="C43" s="191"/>
      <c r="D43" s="191"/>
      <c r="E43" s="58"/>
      <c r="F43" s="191"/>
      <c r="G43" s="150"/>
      <c r="H43" s="150"/>
      <c r="I43" s="151"/>
      <c r="K43" s="2">
        <f>IF($B$4="","",IF($B$4="中学",$B$4&amp;C43,C43))</f>
      </c>
      <c r="L43" s="6">
        <f>COUNTA(G43,H43,I43)</f>
        <v>0</v>
      </c>
      <c r="M43" s="76"/>
      <c r="N43" s="77"/>
      <c r="O43" s="77"/>
      <c r="P43" s="78"/>
      <c r="Q43" s="78"/>
      <c r="U43" s="74"/>
      <c r="V43" s="79"/>
      <c r="AC43" s="59">
        <f>IF(D43="","",C43&amp;D43)</f>
      </c>
      <c r="AD43" s="59">
        <f>IF(AC43="",1,AC43)</f>
        <v>1</v>
      </c>
      <c r="AE43" s="59">
        <f>IF(ISERROR(VLOOKUP(AD43,$AC$13:AC42,1,FALSE)),0,VLOOKUP(AD43,$AC$13:AC42,1,FALSE))</f>
        <v>0</v>
      </c>
      <c r="AF43" s="59">
        <f>IF(D43="","",C43&amp;D43&amp;E43)</f>
      </c>
      <c r="AG43" s="59">
        <f>IF(AF43="",1,AF43)</f>
        <v>1</v>
      </c>
      <c r="AH43" s="64">
        <f>IF(ISERROR(VLOOKUP(AG43,$AF$13:AF42,1,FALSE)),0,VLOOKUP(AG43,$AF$13:AF42,1,FALSE))</f>
        <v>0</v>
      </c>
      <c r="AI43" s="64">
        <f>IF(AD43=AE43,1,0)-AH44</f>
        <v>0</v>
      </c>
      <c r="AK43" s="60">
        <f>C43&amp;G43</f>
      </c>
      <c r="AL43" s="60">
        <f>$C43&amp;H43</f>
      </c>
      <c r="AM43" s="60">
        <f>$C43&amp;I43</f>
      </c>
    </row>
    <row r="44" spans="2:39" ht="27" customHeight="1">
      <c r="B44" s="200"/>
      <c r="C44" s="191"/>
      <c r="D44" s="191"/>
      <c r="E44" s="160"/>
      <c r="F44" s="191"/>
      <c r="G44" s="150"/>
      <c r="H44" s="150"/>
      <c r="I44" s="151"/>
      <c r="M44" s="76"/>
      <c r="N44" s="77"/>
      <c r="O44" s="77"/>
      <c r="P44" s="78"/>
      <c r="Q44" s="78"/>
      <c r="R44" s="80"/>
      <c r="S44" s="80"/>
      <c r="T44" s="80"/>
      <c r="U44" s="74"/>
      <c r="V44" s="79"/>
      <c r="AC44" s="62"/>
      <c r="AD44" s="62"/>
      <c r="AE44" s="62"/>
      <c r="AF44" s="62"/>
      <c r="AG44" s="62"/>
      <c r="AH44" s="64">
        <f>IF(AG43=AH43,1,0)</f>
        <v>0</v>
      </c>
      <c r="AI44" s="64"/>
      <c r="AK44" s="63"/>
      <c r="AL44" s="63"/>
      <c r="AM44" s="63"/>
    </row>
    <row r="45" spans="2:39" ht="27" customHeight="1">
      <c r="B45" s="199">
        <f>IF(AI45&lt;1,16,"ﾅﾝﾊﾞｰｶｰﾄﾞが重複しています")</f>
        <v>16</v>
      </c>
      <c r="C45" s="191"/>
      <c r="D45" s="191"/>
      <c r="E45" s="58"/>
      <c r="F45" s="191"/>
      <c r="G45" s="150"/>
      <c r="H45" s="150"/>
      <c r="I45" s="151"/>
      <c r="K45" s="2">
        <f>IF($B$4="","",IF($B$4="中学",$B$4&amp;C45,C45))</f>
      </c>
      <c r="L45" s="6">
        <f>COUNTA(G45,H45,I45)</f>
        <v>0</v>
      </c>
      <c r="M45" s="81"/>
      <c r="N45" s="77"/>
      <c r="O45" s="77"/>
      <c r="P45" s="78"/>
      <c r="Q45" s="78"/>
      <c r="R45" s="80"/>
      <c r="S45" s="80"/>
      <c r="T45" s="82"/>
      <c r="U45" s="74"/>
      <c r="V45" s="79"/>
      <c r="AC45" s="59">
        <f>IF(D45="","",C45&amp;D45)</f>
      </c>
      <c r="AD45" s="59">
        <f>IF(AC45="",1,AC45)</f>
        <v>1</v>
      </c>
      <c r="AE45" s="59">
        <f>IF(ISERROR(VLOOKUP(AD45,$AC$13:AC44,1,FALSE)),0,VLOOKUP(AD45,$AC$13:AC44,1,FALSE))</f>
        <v>0</v>
      </c>
      <c r="AF45" s="59">
        <f>IF(D45="","",C45&amp;D45&amp;E45)</f>
      </c>
      <c r="AG45" s="59">
        <f>IF(AF45="",1,AF45)</f>
        <v>1</v>
      </c>
      <c r="AH45" s="64">
        <f>IF(ISERROR(VLOOKUP(AG45,$AF$13:AF44,1,FALSE)),0,VLOOKUP(AG45,$AF$13:AF44,1,FALSE))</f>
        <v>0</v>
      </c>
      <c r="AI45" s="64">
        <f>IF(AD45=AE45,1,0)-AH46</f>
        <v>0</v>
      </c>
      <c r="AK45" s="60">
        <f>C45&amp;G45</f>
      </c>
      <c r="AL45" s="60">
        <f>$C45&amp;H45</f>
      </c>
      <c r="AM45" s="60">
        <f>$C45&amp;I45</f>
      </c>
    </row>
    <row r="46" spans="2:39" ht="27" customHeight="1">
      <c r="B46" s="200"/>
      <c r="C46" s="191"/>
      <c r="D46" s="191"/>
      <c r="E46" s="160"/>
      <c r="F46" s="191"/>
      <c r="G46" s="150"/>
      <c r="H46" s="150"/>
      <c r="I46" s="151"/>
      <c r="M46" s="76"/>
      <c r="N46" s="77"/>
      <c r="O46" s="77"/>
      <c r="P46" s="78"/>
      <c r="Q46" s="78"/>
      <c r="R46" s="80"/>
      <c r="S46" s="80"/>
      <c r="T46" s="80"/>
      <c r="U46" s="74"/>
      <c r="V46" s="79"/>
      <c r="AC46" s="62"/>
      <c r="AD46" s="62"/>
      <c r="AE46" s="62"/>
      <c r="AF46" s="62"/>
      <c r="AG46" s="62"/>
      <c r="AH46" s="64">
        <f>IF(AG45=AH45,1,0)</f>
        <v>0</v>
      </c>
      <c r="AI46" s="64"/>
      <c r="AK46" s="63"/>
      <c r="AL46" s="63"/>
      <c r="AM46" s="63"/>
    </row>
    <row r="47" spans="2:39" ht="27" customHeight="1">
      <c r="B47" s="199">
        <f>IF(AI47&lt;1,17,"ﾅﾝﾊﾞｰｶｰﾄﾞが重複しています")</f>
        <v>17</v>
      </c>
      <c r="C47" s="191"/>
      <c r="D47" s="191"/>
      <c r="E47" s="58"/>
      <c r="F47" s="191"/>
      <c r="G47" s="150"/>
      <c r="H47" s="150"/>
      <c r="I47" s="151"/>
      <c r="K47" s="2">
        <f>IF($B$4="","",IF($B$4="中学",$B$4&amp;C47,C47))</f>
      </c>
      <c r="L47" s="6">
        <f>COUNTA(G47,H47,I47)</f>
        <v>0</v>
      </c>
      <c r="M47" s="76"/>
      <c r="N47" s="78"/>
      <c r="O47" s="78"/>
      <c r="P47" s="78"/>
      <c r="Q47" s="78"/>
      <c r="R47" s="80"/>
      <c r="S47" s="80"/>
      <c r="T47" s="82"/>
      <c r="U47" s="74"/>
      <c r="V47" s="79"/>
      <c r="AC47" s="59">
        <f>IF(D47="","",C47&amp;D47)</f>
      </c>
      <c r="AD47" s="59">
        <f>IF(AC47="",1,AC47)</f>
        <v>1</v>
      </c>
      <c r="AE47" s="59">
        <f>IF(ISERROR(VLOOKUP(AD47,$AC$13:AC46,1,FALSE)),0,VLOOKUP(AD47,$AC$13:AC46,1,FALSE))</f>
        <v>0</v>
      </c>
      <c r="AF47" s="59">
        <f>IF(D47="","",C47&amp;D47&amp;E47)</f>
      </c>
      <c r="AG47" s="59">
        <f>IF(AF47="",1,AF47)</f>
        <v>1</v>
      </c>
      <c r="AH47" s="64">
        <f>IF(ISERROR(VLOOKUP(AG47,$AF$13:AF46,1,FALSE)),0,VLOOKUP(AG47,$AF$13:AF46,1,FALSE))</f>
        <v>0</v>
      </c>
      <c r="AI47" s="64">
        <f>IF(AD47=AE47,1,0)-AH48</f>
        <v>0</v>
      </c>
      <c r="AK47" s="60">
        <f>C47&amp;G47</f>
      </c>
      <c r="AL47" s="60">
        <f>$C47&amp;H47</f>
      </c>
      <c r="AM47" s="60">
        <f>$C47&amp;I47</f>
      </c>
    </row>
    <row r="48" spans="2:39" ht="27" customHeight="1">
      <c r="B48" s="200"/>
      <c r="C48" s="191"/>
      <c r="D48" s="191"/>
      <c r="E48" s="160"/>
      <c r="F48" s="191"/>
      <c r="G48" s="150"/>
      <c r="H48" s="150"/>
      <c r="I48" s="151"/>
      <c r="M48" s="76"/>
      <c r="N48" s="77"/>
      <c r="O48" s="77"/>
      <c r="P48" s="78"/>
      <c r="Q48" s="78"/>
      <c r="R48" s="80"/>
      <c r="S48" s="80"/>
      <c r="T48" s="80"/>
      <c r="U48" s="74"/>
      <c r="V48" s="79"/>
      <c r="AC48" s="62"/>
      <c r="AD48" s="62"/>
      <c r="AE48" s="62"/>
      <c r="AF48" s="62"/>
      <c r="AG48" s="62"/>
      <c r="AH48" s="64">
        <f>IF(AG47=AH47,1,0)</f>
        <v>0</v>
      </c>
      <c r="AI48" s="64"/>
      <c r="AK48" s="63"/>
      <c r="AL48" s="63"/>
      <c r="AM48" s="63"/>
    </row>
    <row r="49" spans="2:39" ht="27" customHeight="1">
      <c r="B49" s="199">
        <f>IF(AI49&lt;1,18,"ﾅﾝﾊﾞｰｶｰﾄﾞが重複しています")</f>
        <v>18</v>
      </c>
      <c r="C49" s="191"/>
      <c r="D49" s="191"/>
      <c r="E49" s="58"/>
      <c r="F49" s="191"/>
      <c r="G49" s="150"/>
      <c r="H49" s="150"/>
      <c r="I49" s="151"/>
      <c r="K49" s="2">
        <f>IF($B$4="","",IF($B$4="中学",$B$4&amp;C49,C49))</f>
      </c>
      <c r="L49" s="6">
        <f>COUNTA(G49,H49,I49)</f>
        <v>0</v>
      </c>
      <c r="M49" s="76"/>
      <c r="N49" s="77"/>
      <c r="O49" s="77"/>
      <c r="P49" s="78"/>
      <c r="Q49" s="78"/>
      <c r="R49" s="80"/>
      <c r="S49" s="82"/>
      <c r="T49" s="82"/>
      <c r="U49" s="74"/>
      <c r="V49" s="79"/>
      <c r="AC49" s="59">
        <f>IF(D49="","",C49&amp;D49)</f>
      </c>
      <c r="AD49" s="59">
        <f>IF(AC49="",1,AC49)</f>
        <v>1</v>
      </c>
      <c r="AE49" s="59">
        <f>IF(ISERROR(VLOOKUP(AD49,$AC$13:AC48,1,FALSE)),0,VLOOKUP(AD49,$AC$13:AC48,1,FALSE))</f>
        <v>0</v>
      </c>
      <c r="AF49" s="59">
        <f>IF(D49="","",C49&amp;D49&amp;E49)</f>
      </c>
      <c r="AG49" s="59">
        <f>IF(AF49="",1,AF49)</f>
        <v>1</v>
      </c>
      <c r="AH49" s="64">
        <f>IF(ISERROR(VLOOKUP(AG49,$AF$13:AF48,1,FALSE)),0,VLOOKUP(AG49,$AF$13:AF48,1,FALSE))</f>
        <v>0</v>
      </c>
      <c r="AI49" s="64">
        <f>IF(AD49=AE49,1,0)-AH50</f>
        <v>0</v>
      </c>
      <c r="AK49" s="60">
        <f>C49&amp;G49</f>
      </c>
      <c r="AL49" s="60">
        <f>$C49&amp;H49</f>
      </c>
      <c r="AM49" s="60">
        <f>$C49&amp;I49</f>
      </c>
    </row>
    <row r="50" spans="2:39" ht="27" customHeight="1">
      <c r="B50" s="200"/>
      <c r="C50" s="191"/>
      <c r="D50" s="191"/>
      <c r="E50" s="160"/>
      <c r="F50" s="191"/>
      <c r="G50" s="150"/>
      <c r="H50" s="150"/>
      <c r="I50" s="151"/>
      <c r="M50" s="76"/>
      <c r="N50" s="77"/>
      <c r="O50" s="77"/>
      <c r="P50" s="78"/>
      <c r="Q50" s="78"/>
      <c r="R50" s="80"/>
      <c r="S50" s="80"/>
      <c r="T50" s="82"/>
      <c r="U50" s="74"/>
      <c r="V50" s="79"/>
      <c r="AC50" s="62"/>
      <c r="AD50" s="62"/>
      <c r="AE50" s="62"/>
      <c r="AF50" s="62"/>
      <c r="AG50" s="62"/>
      <c r="AH50" s="64">
        <f>IF(AG49=AH49,1,0)</f>
        <v>0</v>
      </c>
      <c r="AI50" s="64"/>
      <c r="AK50" s="63"/>
      <c r="AL50" s="63"/>
      <c r="AM50" s="63"/>
    </row>
    <row r="51" spans="2:39" ht="27" customHeight="1">
      <c r="B51" s="199">
        <f>IF(AI51&lt;1,19,"ﾅﾝﾊﾞｰｶｰﾄﾞが重複しています")</f>
        <v>19</v>
      </c>
      <c r="C51" s="191"/>
      <c r="D51" s="191"/>
      <c r="E51" s="58"/>
      <c r="F51" s="191"/>
      <c r="G51" s="150"/>
      <c r="H51" s="150"/>
      <c r="I51" s="151"/>
      <c r="K51" s="2">
        <f>IF($B$4="","",IF($B$4="中学",$B$4&amp;C51,C51))</f>
      </c>
      <c r="L51" s="6">
        <f>COUNTA(G51,H51,I51)</f>
        <v>0</v>
      </c>
      <c r="M51" s="76"/>
      <c r="N51" s="77"/>
      <c r="O51" s="77"/>
      <c r="P51" s="78"/>
      <c r="Q51" s="78"/>
      <c r="R51" s="80"/>
      <c r="S51" s="80"/>
      <c r="T51" s="82"/>
      <c r="U51" s="74"/>
      <c r="V51" s="79"/>
      <c r="AC51" s="59">
        <f>IF(D51="","",C51&amp;D51)</f>
      </c>
      <c r="AD51" s="59">
        <f>IF(AC51="",1,AC51)</f>
        <v>1</v>
      </c>
      <c r="AE51" s="59">
        <f>IF(ISERROR(VLOOKUP(AD51,$AC$13:AC50,1,FALSE)),0,VLOOKUP(AD51,$AC$13:AC50,1,FALSE))</f>
        <v>0</v>
      </c>
      <c r="AF51" s="59">
        <f>IF(D51="","",C51&amp;D51&amp;E51)</f>
      </c>
      <c r="AG51" s="59">
        <f>IF(AF51="",1,AF51)</f>
        <v>1</v>
      </c>
      <c r="AH51" s="64">
        <f>IF(ISERROR(VLOOKUP(AG51,$AF$13:AF50,1,FALSE)),0,VLOOKUP(AG51,$AF$13:AF50,1,FALSE))</f>
        <v>0</v>
      </c>
      <c r="AI51" s="64">
        <f>IF(AD51=AE51,1,0)-AH52</f>
        <v>0</v>
      </c>
      <c r="AK51" s="60">
        <f>C51&amp;G51</f>
      </c>
      <c r="AL51" s="60">
        <f>$C51&amp;H51</f>
      </c>
      <c r="AM51" s="60">
        <f>$C51&amp;I51</f>
      </c>
    </row>
    <row r="52" spans="2:39" ht="27" customHeight="1">
      <c r="B52" s="200"/>
      <c r="C52" s="191"/>
      <c r="D52" s="191"/>
      <c r="E52" s="160"/>
      <c r="F52" s="191"/>
      <c r="G52" s="150"/>
      <c r="H52" s="150"/>
      <c r="I52" s="151"/>
      <c r="M52" s="76"/>
      <c r="N52" s="77"/>
      <c r="O52" s="77"/>
      <c r="P52" s="78"/>
      <c r="Q52" s="78"/>
      <c r="R52" s="80"/>
      <c r="S52" s="80"/>
      <c r="T52" s="82"/>
      <c r="U52" s="74"/>
      <c r="V52" s="79"/>
      <c r="AC52" s="62"/>
      <c r="AD52" s="62"/>
      <c r="AE52" s="62"/>
      <c r="AF52" s="62"/>
      <c r="AG52" s="62"/>
      <c r="AH52" s="64">
        <f>IF(AG51=AH51,1,0)</f>
        <v>0</v>
      </c>
      <c r="AI52" s="64"/>
      <c r="AK52" s="63"/>
      <c r="AL52" s="63"/>
      <c r="AM52" s="63"/>
    </row>
    <row r="53" spans="2:39" ht="27" customHeight="1" thickBot="1">
      <c r="B53" s="197">
        <f>IF(AI53&lt;1,20,"ﾅﾝﾊﾞｰｶｰﾄﾞが重複しています")</f>
        <v>20</v>
      </c>
      <c r="C53" s="191"/>
      <c r="D53" s="191"/>
      <c r="E53" s="58"/>
      <c r="F53" s="191"/>
      <c r="G53" s="150"/>
      <c r="H53" s="150"/>
      <c r="I53" s="151"/>
      <c r="K53" s="2">
        <f>IF($B$4="","",IF($B$4="中学",$B$4&amp;C53,C53))</f>
      </c>
      <c r="L53" s="6">
        <f>COUNTA(G53,H53,I53)</f>
        <v>0</v>
      </c>
      <c r="M53" s="76"/>
      <c r="N53" s="77"/>
      <c r="O53" s="77"/>
      <c r="P53" s="77"/>
      <c r="Q53" s="77"/>
      <c r="R53" s="82"/>
      <c r="S53" s="80"/>
      <c r="T53" s="82"/>
      <c r="U53" s="74"/>
      <c r="V53" s="79"/>
      <c r="AC53" s="59">
        <f>IF(D53="","",C53&amp;D53)</f>
      </c>
      <c r="AD53" s="59">
        <f>IF(AC53="",1,AC53)</f>
        <v>1</v>
      </c>
      <c r="AE53" s="59">
        <f>IF(ISERROR(VLOOKUP(AD53,$AC$13:AC52,1,FALSE)),0,VLOOKUP(AD53,$AC$13:AC52,1,FALSE))</f>
        <v>0</v>
      </c>
      <c r="AF53" s="59">
        <f>IF(D53="","",C53&amp;D53&amp;E53)</f>
      </c>
      <c r="AG53" s="59">
        <f>IF(AF53="",1,AF53)</f>
        <v>1</v>
      </c>
      <c r="AH53" s="64">
        <f>IF(ISERROR(VLOOKUP(AG53,$AF$13:AF52,1,FALSE)),0,VLOOKUP(AG53,$AF$13:AF52,1,FALSE))</f>
        <v>0</v>
      </c>
      <c r="AI53" s="64">
        <f>IF(AD53=AE53,1,0)-AH54</f>
        <v>0</v>
      </c>
      <c r="AK53" s="60">
        <f>C53&amp;G53</f>
      </c>
      <c r="AL53" s="60">
        <f>$C53&amp;H53</f>
      </c>
      <c r="AM53" s="60">
        <f>$C53&amp;I53</f>
      </c>
    </row>
    <row r="54" spans="2:39" ht="27" customHeight="1" thickBot="1">
      <c r="B54" s="198"/>
      <c r="C54" s="192"/>
      <c r="D54" s="192"/>
      <c r="E54" s="162"/>
      <c r="F54" s="192"/>
      <c r="G54" s="152"/>
      <c r="H54" s="152"/>
      <c r="I54" s="153"/>
      <c r="M54" s="76"/>
      <c r="N54" s="77"/>
      <c r="O54" s="77"/>
      <c r="P54" s="77"/>
      <c r="Q54" s="77"/>
      <c r="R54" s="82"/>
      <c r="S54" s="80"/>
      <c r="T54" s="82"/>
      <c r="U54" s="74"/>
      <c r="V54" s="79"/>
      <c r="AC54" s="62"/>
      <c r="AD54" s="62"/>
      <c r="AE54" s="62"/>
      <c r="AF54" s="62"/>
      <c r="AG54" s="62"/>
      <c r="AH54" s="64">
        <f>IF(AG53=AH53,1,0)</f>
        <v>0</v>
      </c>
      <c r="AI54" s="64"/>
      <c r="AK54" s="63"/>
      <c r="AL54" s="63"/>
      <c r="AM54" s="63"/>
    </row>
    <row r="55" spans="1:39" ht="27" customHeight="1" thickBot="1">
      <c r="A55" s="1">
        <f>COUNTA(E55,E57,E59,E61,E63,E65,E67,E69,E71,E73)</f>
        <v>0</v>
      </c>
      <c r="B55" s="198">
        <f>IF(AI55&lt;1,21,"ﾅﾝﾊﾞｰｶｰﾄﾞが重複しています")</f>
        <v>21</v>
      </c>
      <c r="C55" s="202"/>
      <c r="D55" s="202"/>
      <c r="E55" s="161"/>
      <c r="F55" s="202"/>
      <c r="G55" s="154"/>
      <c r="H55" s="154"/>
      <c r="I55" s="155"/>
      <c r="K55" s="2">
        <f>IF($B$4="","",IF($B$4="中学",$B$4&amp;C55,C55))</f>
      </c>
      <c r="L55" s="6">
        <f>COUNTA(G55,H55,I55)</f>
        <v>0</v>
      </c>
      <c r="M55" s="76"/>
      <c r="N55" s="77"/>
      <c r="O55" s="77"/>
      <c r="P55" s="78"/>
      <c r="Q55" s="78"/>
      <c r="R55" s="80"/>
      <c r="S55" s="80"/>
      <c r="T55" s="82"/>
      <c r="U55" s="74"/>
      <c r="V55" s="79"/>
      <c r="AC55" s="59">
        <f>IF(D55="","",C55&amp;D55)</f>
      </c>
      <c r="AD55" s="59">
        <f>IF(AC55="",1,AC55)</f>
        <v>1</v>
      </c>
      <c r="AE55" s="59">
        <f>IF(ISERROR(VLOOKUP(AD55,$AC$13:AC54,1,FALSE)),0,VLOOKUP(AD55,$AC$13:AC54,1,FALSE))</f>
        <v>0</v>
      </c>
      <c r="AF55" s="59">
        <f>IF(D55="","",C55&amp;D55&amp;E55)</f>
      </c>
      <c r="AG55" s="59">
        <f>IF(AF55="",1,AF55)</f>
        <v>1</v>
      </c>
      <c r="AH55" s="64">
        <f>IF(ISERROR(VLOOKUP(AG55,$AF$13:AF54,1,FALSE)),0,VLOOKUP(AG55,$AF$13:AF54,1,FALSE))</f>
        <v>0</v>
      </c>
      <c r="AI55" s="64">
        <f>IF(AD55=AE55,1,0)-AH56</f>
        <v>0</v>
      </c>
      <c r="AK55" s="60">
        <f>C55&amp;G55</f>
      </c>
      <c r="AL55" s="60">
        <f>$C55&amp;H55</f>
      </c>
      <c r="AM55" s="60">
        <f>$C55&amp;I55</f>
      </c>
    </row>
    <row r="56" spans="1:39" ht="27" customHeight="1">
      <c r="A56" s="61">
        <f>COUNTA(G55,G57,G59,G61,G63,G65,G67,G69,G71,G73)</f>
        <v>0</v>
      </c>
      <c r="B56" s="203"/>
      <c r="C56" s="191"/>
      <c r="D56" s="191"/>
      <c r="E56" s="160"/>
      <c r="F56" s="191"/>
      <c r="G56" s="150"/>
      <c r="H56" s="150"/>
      <c r="I56" s="151"/>
      <c r="M56" s="76"/>
      <c r="N56" s="77"/>
      <c r="O56" s="77"/>
      <c r="P56" s="78"/>
      <c r="Q56" s="78"/>
      <c r="R56" s="80"/>
      <c r="S56" s="80"/>
      <c r="T56" s="82"/>
      <c r="U56" s="74"/>
      <c r="V56" s="79"/>
      <c r="AC56" s="62"/>
      <c r="AD56" s="62"/>
      <c r="AE56" s="62"/>
      <c r="AF56" s="62"/>
      <c r="AG56" s="62"/>
      <c r="AH56" s="64">
        <f>IF(AG55=AH55,1,0)</f>
        <v>0</v>
      </c>
      <c r="AI56" s="64"/>
      <c r="AK56" s="63"/>
      <c r="AL56" s="63"/>
      <c r="AM56" s="63"/>
    </row>
    <row r="57" spans="2:39" ht="27" customHeight="1">
      <c r="B57" s="199">
        <f>IF(AI57&lt;1,22,"ﾅﾝﾊﾞｰｶｰﾄﾞが重複しています")</f>
        <v>22</v>
      </c>
      <c r="C57" s="191"/>
      <c r="D57" s="191"/>
      <c r="E57" s="58"/>
      <c r="F57" s="191"/>
      <c r="G57" s="150"/>
      <c r="H57" s="150"/>
      <c r="I57" s="151"/>
      <c r="K57" s="2">
        <f>IF($B$4="","",IF($B$4="中学",$B$4&amp;C57,C57))</f>
      </c>
      <c r="L57" s="6">
        <f>COUNTA(G57,H57,I57)</f>
        <v>0</v>
      </c>
      <c r="M57" s="76"/>
      <c r="N57" s="78"/>
      <c r="O57" s="78"/>
      <c r="P57" s="78"/>
      <c r="Q57" s="78"/>
      <c r="R57" s="80"/>
      <c r="S57" s="82"/>
      <c r="T57" s="80"/>
      <c r="U57" s="75"/>
      <c r="V57" s="79"/>
      <c r="AC57" s="59">
        <f>IF(D57="","",C57&amp;D57)</f>
      </c>
      <c r="AD57" s="59">
        <f>IF(AC57="",1,AC57)</f>
        <v>1</v>
      </c>
      <c r="AE57" s="59">
        <f>IF(ISERROR(VLOOKUP(AD57,$AC$13:AC56,1,FALSE)),0,VLOOKUP(AD57,$AC$13:AC56,1,FALSE))</f>
        <v>0</v>
      </c>
      <c r="AF57" s="59">
        <f>IF(D57="","",C57&amp;D57&amp;E57)</f>
      </c>
      <c r="AG57" s="59">
        <f>IF(AF57="",1,AF57)</f>
        <v>1</v>
      </c>
      <c r="AH57" s="64">
        <f>IF(ISERROR(VLOOKUP(AG57,$AF$13:AF56,1,FALSE)),0,VLOOKUP(AG57,$AF$13:AF56,1,FALSE))</f>
        <v>0</v>
      </c>
      <c r="AI57" s="64">
        <f>IF(AD57=AE57,1,0)-AH58</f>
        <v>0</v>
      </c>
      <c r="AK57" s="60">
        <f>C57&amp;G57</f>
      </c>
      <c r="AL57" s="60">
        <f>$C57&amp;H57</f>
      </c>
      <c r="AM57" s="60">
        <f>$C57&amp;I57</f>
      </c>
    </row>
    <row r="58" spans="2:39" ht="27" customHeight="1">
      <c r="B58" s="200"/>
      <c r="C58" s="191"/>
      <c r="D58" s="191"/>
      <c r="E58" s="160"/>
      <c r="F58" s="191"/>
      <c r="G58" s="150"/>
      <c r="H58" s="150"/>
      <c r="I58" s="151"/>
      <c r="M58" s="76"/>
      <c r="N58" s="77"/>
      <c r="O58" s="77"/>
      <c r="P58" s="78"/>
      <c r="Q58" s="78"/>
      <c r="R58" s="80"/>
      <c r="S58" s="80"/>
      <c r="T58" s="82"/>
      <c r="U58" s="74"/>
      <c r="V58" s="79"/>
      <c r="AC58" s="62"/>
      <c r="AD58" s="62"/>
      <c r="AE58" s="62"/>
      <c r="AF58" s="62"/>
      <c r="AG58" s="62"/>
      <c r="AH58" s="64">
        <f>IF(AG57=AH57,1,0)</f>
        <v>0</v>
      </c>
      <c r="AI58" s="64"/>
      <c r="AK58" s="63"/>
      <c r="AL58" s="63"/>
      <c r="AM58" s="63"/>
    </row>
    <row r="59" spans="2:39" ht="27" customHeight="1">
      <c r="B59" s="199">
        <f>IF(AI59&lt;1,23,"ﾅﾝﾊﾞｰｶｰﾄﾞが重複しています")</f>
        <v>23</v>
      </c>
      <c r="C59" s="191"/>
      <c r="D59" s="191"/>
      <c r="E59" s="58"/>
      <c r="F59" s="191"/>
      <c r="G59" s="150"/>
      <c r="H59" s="150"/>
      <c r="I59" s="151"/>
      <c r="K59" s="2">
        <f>IF($B$4="","",IF($B$4="中学",$B$4&amp;C59,C59))</f>
      </c>
      <c r="L59" s="6">
        <f>COUNTA(G59,H59,I59)</f>
        <v>0</v>
      </c>
      <c r="M59" s="76"/>
      <c r="N59" s="78"/>
      <c r="O59" s="78"/>
      <c r="P59" s="78"/>
      <c r="Q59" s="78"/>
      <c r="R59" s="80"/>
      <c r="S59" s="80"/>
      <c r="T59" s="82"/>
      <c r="U59" s="74"/>
      <c r="V59" s="79"/>
      <c r="AC59" s="59">
        <f>IF(D59="","",C59&amp;D59)</f>
      </c>
      <c r="AD59" s="59">
        <f>IF(AC59="",1,AC59)</f>
        <v>1</v>
      </c>
      <c r="AE59" s="59">
        <f>IF(ISERROR(VLOOKUP(AD59,$AC$13:AC58,1,FALSE)),0,VLOOKUP(AD59,$AC$13:AC58,1,FALSE))</f>
        <v>0</v>
      </c>
      <c r="AF59" s="59">
        <f>IF(D59="","",C59&amp;D59&amp;E59)</f>
      </c>
      <c r="AG59" s="59">
        <f>IF(AF59="",1,AF59)</f>
        <v>1</v>
      </c>
      <c r="AH59" s="64">
        <f>IF(ISERROR(VLOOKUP(AG59,$AF$13:AF58,1,FALSE)),0,VLOOKUP(AG59,$AF$13:AF58,1,FALSE))</f>
        <v>0</v>
      </c>
      <c r="AI59" s="64">
        <f>IF(AD59=AE59,1,0)-AH60</f>
        <v>0</v>
      </c>
      <c r="AK59" s="60">
        <f>C59&amp;G59</f>
      </c>
      <c r="AL59" s="60">
        <f>$C59&amp;H59</f>
      </c>
      <c r="AM59" s="60">
        <f>$C59&amp;I59</f>
      </c>
    </row>
    <row r="60" spans="2:39" ht="27" customHeight="1">
      <c r="B60" s="200"/>
      <c r="C60" s="191"/>
      <c r="D60" s="191"/>
      <c r="E60" s="160"/>
      <c r="F60" s="191"/>
      <c r="G60" s="150"/>
      <c r="H60" s="150"/>
      <c r="I60" s="151"/>
      <c r="M60" s="76"/>
      <c r="N60" s="77"/>
      <c r="O60" s="77"/>
      <c r="P60" s="78"/>
      <c r="Q60" s="78"/>
      <c r="R60" s="80"/>
      <c r="S60" s="80"/>
      <c r="T60" s="80"/>
      <c r="U60" s="74"/>
      <c r="V60" s="79"/>
      <c r="AC60" s="62"/>
      <c r="AD60" s="62"/>
      <c r="AE60" s="62"/>
      <c r="AF60" s="62"/>
      <c r="AG60" s="62"/>
      <c r="AH60" s="64">
        <f>IF(AG59=AH59,1,0)</f>
        <v>0</v>
      </c>
      <c r="AI60" s="64"/>
      <c r="AK60" s="63"/>
      <c r="AL60" s="63"/>
      <c r="AM60" s="63"/>
    </row>
    <row r="61" spans="2:39" ht="27" customHeight="1">
      <c r="B61" s="199">
        <f>IF(AI61&lt;1,24,"ﾅﾝﾊﾞｰｶｰﾄﾞが重複しています")</f>
        <v>24</v>
      </c>
      <c r="C61" s="191"/>
      <c r="D61" s="191"/>
      <c r="E61" s="58"/>
      <c r="F61" s="191"/>
      <c r="G61" s="150"/>
      <c r="H61" s="150"/>
      <c r="I61" s="151"/>
      <c r="K61" s="2">
        <f>IF($B$4="","",IF($B$4="中学",$B$4&amp;C61,C61))</f>
      </c>
      <c r="L61" s="6">
        <f>COUNTA(G61,H61,I61)</f>
        <v>0</v>
      </c>
      <c r="M61" s="76"/>
      <c r="N61" s="78"/>
      <c r="O61" s="78"/>
      <c r="P61" s="78"/>
      <c r="Q61" s="78"/>
      <c r="R61" s="80"/>
      <c r="S61" s="80"/>
      <c r="T61" s="82"/>
      <c r="U61" s="74"/>
      <c r="V61" s="79"/>
      <c r="AC61" s="59">
        <f>IF(D61="","",C61&amp;D61)</f>
      </c>
      <c r="AD61" s="59">
        <f>IF(AC61="",1,AC61)</f>
        <v>1</v>
      </c>
      <c r="AE61" s="59">
        <f>IF(ISERROR(VLOOKUP(AD61,$AC$13:AC60,1,FALSE)),0,VLOOKUP(AD61,$AC$13:AC60,1,FALSE))</f>
        <v>0</v>
      </c>
      <c r="AF61" s="59">
        <f>IF(D61="","",C61&amp;D61&amp;E61)</f>
      </c>
      <c r="AG61" s="59">
        <f>IF(AF61="",1,AF61)</f>
        <v>1</v>
      </c>
      <c r="AH61" s="64">
        <f>IF(ISERROR(VLOOKUP(AG61,$AF$13:AF60,1,FALSE)),0,VLOOKUP(AG61,$AF$13:AF60,1,FALSE))</f>
        <v>0</v>
      </c>
      <c r="AI61" s="64">
        <f>IF(AD61=AE61,1,0)-AH62</f>
        <v>0</v>
      </c>
      <c r="AK61" s="60">
        <f>C61&amp;G61</f>
      </c>
      <c r="AL61" s="60">
        <f>$C61&amp;H61</f>
      </c>
      <c r="AM61" s="60">
        <f>$C61&amp;I61</f>
      </c>
    </row>
    <row r="62" spans="2:39" ht="27" customHeight="1">
      <c r="B62" s="200"/>
      <c r="C62" s="191"/>
      <c r="D62" s="191"/>
      <c r="E62" s="160"/>
      <c r="F62" s="191"/>
      <c r="G62" s="150"/>
      <c r="H62" s="150"/>
      <c r="I62" s="151"/>
      <c r="M62" s="76"/>
      <c r="N62" s="78"/>
      <c r="O62" s="78"/>
      <c r="P62" s="78"/>
      <c r="Q62" s="78"/>
      <c r="R62" s="80"/>
      <c r="S62" s="80"/>
      <c r="T62" s="82"/>
      <c r="U62" s="74"/>
      <c r="V62" s="79"/>
      <c r="AC62" s="62"/>
      <c r="AD62" s="62"/>
      <c r="AE62" s="62"/>
      <c r="AF62" s="62"/>
      <c r="AG62" s="62"/>
      <c r="AH62" s="64">
        <f>IF(AG61=AH61,1,0)</f>
        <v>0</v>
      </c>
      <c r="AI62" s="64"/>
      <c r="AK62" s="63"/>
      <c r="AL62" s="63"/>
      <c r="AM62" s="63"/>
    </row>
    <row r="63" spans="2:39" ht="27" customHeight="1">
      <c r="B63" s="199">
        <f>IF(AI63&lt;1,25,"ﾅﾝﾊﾞｰｶｰﾄﾞが重複しています")</f>
        <v>25</v>
      </c>
      <c r="C63" s="191"/>
      <c r="D63" s="191"/>
      <c r="E63" s="58"/>
      <c r="F63" s="191"/>
      <c r="G63" s="150"/>
      <c r="H63" s="150"/>
      <c r="I63" s="151"/>
      <c r="K63" s="2">
        <f>IF($B$4="","",IF($B$4="中学",$B$4&amp;C63,C63))</f>
      </c>
      <c r="L63" s="6">
        <f>COUNTA(G63,H63,I63)</f>
        <v>0</v>
      </c>
      <c r="M63" s="76"/>
      <c r="N63" s="77"/>
      <c r="O63" s="77"/>
      <c r="P63" s="78"/>
      <c r="Q63" s="78"/>
      <c r="R63" s="80"/>
      <c r="S63" s="80"/>
      <c r="T63" s="80"/>
      <c r="U63" s="74"/>
      <c r="V63" s="79"/>
      <c r="AC63" s="59">
        <f>IF(D63="","",C63&amp;D63)</f>
      </c>
      <c r="AD63" s="59">
        <f>IF(AC63="",1,AC63)</f>
        <v>1</v>
      </c>
      <c r="AE63" s="59">
        <f>IF(ISERROR(VLOOKUP(AD63,$AC$13:AC62,1,FALSE)),0,VLOOKUP(AD63,$AC$13:AC62,1,FALSE))</f>
        <v>0</v>
      </c>
      <c r="AF63" s="59">
        <f>IF(D63="","",C63&amp;D63&amp;E63)</f>
      </c>
      <c r="AG63" s="59">
        <f>IF(AF63="",1,AF63)</f>
        <v>1</v>
      </c>
      <c r="AH63" s="64">
        <f>IF(ISERROR(VLOOKUP(AG63,$AF$13:AF62,1,FALSE)),0,VLOOKUP(AG63,$AF$13:AF62,1,FALSE))</f>
        <v>0</v>
      </c>
      <c r="AI63" s="64">
        <f>IF(AD63=AE63,1,0)-AH64</f>
        <v>0</v>
      </c>
      <c r="AK63" s="60">
        <f>C63&amp;G63</f>
      </c>
      <c r="AL63" s="60">
        <f>$C63&amp;H63</f>
      </c>
      <c r="AM63" s="60">
        <f>$C63&amp;I63</f>
      </c>
    </row>
    <row r="64" spans="2:39" ht="27" customHeight="1">
      <c r="B64" s="200"/>
      <c r="C64" s="191"/>
      <c r="D64" s="191"/>
      <c r="E64" s="160"/>
      <c r="F64" s="191"/>
      <c r="G64" s="150"/>
      <c r="H64" s="150"/>
      <c r="I64" s="151"/>
      <c r="M64" s="76"/>
      <c r="N64" s="77"/>
      <c r="O64" s="77"/>
      <c r="P64" s="78"/>
      <c r="Q64" s="78"/>
      <c r="R64" s="80"/>
      <c r="S64" s="80"/>
      <c r="T64" s="80"/>
      <c r="U64" s="74"/>
      <c r="V64" s="79"/>
      <c r="AC64" s="62"/>
      <c r="AD64" s="62"/>
      <c r="AE64" s="62"/>
      <c r="AF64" s="62"/>
      <c r="AG64" s="62"/>
      <c r="AH64" s="64">
        <f>IF(AG63=AH63,1,0)</f>
        <v>0</v>
      </c>
      <c r="AI64" s="64"/>
      <c r="AK64" s="63"/>
      <c r="AL64" s="63"/>
      <c r="AM64" s="63"/>
    </row>
    <row r="65" spans="2:39" ht="27" customHeight="1">
      <c r="B65" s="199">
        <f>IF(AI65&lt;1,26,"ﾅﾝﾊﾞｰｶｰﾄﾞが重複しています")</f>
        <v>26</v>
      </c>
      <c r="C65" s="191"/>
      <c r="D65" s="191"/>
      <c r="E65" s="58"/>
      <c r="F65" s="191"/>
      <c r="G65" s="150"/>
      <c r="H65" s="150"/>
      <c r="I65" s="151"/>
      <c r="K65" s="2">
        <f>IF($B$4="","",IF($B$4="中学",$B$4&amp;C65,C65))</f>
      </c>
      <c r="L65" s="6">
        <f>COUNTA(G65,H65,I65)</f>
        <v>0</v>
      </c>
      <c r="M65" s="81"/>
      <c r="N65" s="77"/>
      <c r="O65" s="77"/>
      <c r="P65" s="78"/>
      <c r="Q65" s="78"/>
      <c r="R65" s="80"/>
      <c r="S65" s="80"/>
      <c r="T65" s="82"/>
      <c r="U65" s="74"/>
      <c r="V65" s="79"/>
      <c r="AC65" s="59">
        <f>IF(D65="","",C65&amp;D65)</f>
      </c>
      <c r="AD65" s="59">
        <f>IF(AC65="",1,AC65)</f>
        <v>1</v>
      </c>
      <c r="AE65" s="59">
        <f>IF(ISERROR(VLOOKUP(AD65,$AC$13:AC64,1,FALSE)),0,VLOOKUP(AD65,$AC$13:AC64,1,FALSE))</f>
        <v>0</v>
      </c>
      <c r="AF65" s="59">
        <f>IF(D65="","",C65&amp;D65&amp;E65)</f>
      </c>
      <c r="AG65" s="59">
        <f>IF(AF65="",1,AF65)</f>
        <v>1</v>
      </c>
      <c r="AH65" s="64">
        <f>IF(ISERROR(VLOOKUP(AG65,$AF$13:AF64,1,FALSE)),0,VLOOKUP(AG65,$AF$13:AF64,1,FALSE))</f>
        <v>0</v>
      </c>
      <c r="AI65" s="64">
        <f>IF(AD65=AE65,1,0)-AH66</f>
        <v>0</v>
      </c>
      <c r="AK65" s="60">
        <f>C65&amp;G65</f>
      </c>
      <c r="AL65" s="60">
        <f>$C65&amp;H65</f>
      </c>
      <c r="AM65" s="60">
        <f>$C65&amp;I65</f>
      </c>
    </row>
    <row r="66" spans="2:39" ht="27" customHeight="1">
      <c r="B66" s="200"/>
      <c r="C66" s="191"/>
      <c r="D66" s="191"/>
      <c r="E66" s="160"/>
      <c r="F66" s="191"/>
      <c r="G66" s="150"/>
      <c r="H66" s="150"/>
      <c r="I66" s="151"/>
      <c r="M66" s="76"/>
      <c r="N66" s="77"/>
      <c r="O66" s="77"/>
      <c r="P66" s="78"/>
      <c r="Q66" s="78"/>
      <c r="R66" s="80"/>
      <c r="S66" s="80"/>
      <c r="T66" s="80"/>
      <c r="U66" s="74"/>
      <c r="V66" s="79"/>
      <c r="AC66" s="62"/>
      <c r="AD66" s="62"/>
      <c r="AE66" s="62"/>
      <c r="AF66" s="62"/>
      <c r="AG66" s="62"/>
      <c r="AH66" s="64">
        <f>IF(AG65=AH65,1,0)</f>
        <v>0</v>
      </c>
      <c r="AI66" s="64"/>
      <c r="AK66" s="63"/>
      <c r="AL66" s="63"/>
      <c r="AM66" s="63"/>
    </row>
    <row r="67" spans="2:39" ht="27" customHeight="1">
      <c r="B67" s="199">
        <f>IF(AI67&lt;1,27,"ﾅﾝﾊﾞｰｶｰﾄﾞが重複しています")</f>
        <v>27</v>
      </c>
      <c r="C67" s="191"/>
      <c r="D67" s="191"/>
      <c r="E67" s="58"/>
      <c r="F67" s="191"/>
      <c r="G67" s="150"/>
      <c r="H67" s="150"/>
      <c r="I67" s="151"/>
      <c r="K67" s="2">
        <f>IF($B$4="","",IF($B$4="中学",$B$4&amp;C67,C67))</f>
      </c>
      <c r="L67" s="6">
        <f>COUNTA(G67,H67,I67)</f>
        <v>0</v>
      </c>
      <c r="M67" s="76"/>
      <c r="N67" s="78"/>
      <c r="O67" s="78"/>
      <c r="P67" s="78"/>
      <c r="Q67" s="78"/>
      <c r="R67" s="80"/>
      <c r="S67" s="80"/>
      <c r="T67" s="82"/>
      <c r="U67" s="74"/>
      <c r="V67" s="79"/>
      <c r="AC67" s="59">
        <f>IF(D67="","",C67&amp;D67)</f>
      </c>
      <c r="AD67" s="59">
        <f>IF(AC67="",1,AC67)</f>
        <v>1</v>
      </c>
      <c r="AE67" s="59">
        <f>IF(ISERROR(VLOOKUP(AD67,$AC$13:AC66,1,FALSE)),0,VLOOKUP(AD67,$AC$13:AC66,1,FALSE))</f>
        <v>0</v>
      </c>
      <c r="AF67" s="59">
        <f>IF(D67="","",C67&amp;D67&amp;E67)</f>
      </c>
      <c r="AG67" s="59">
        <f>IF(AF67="",1,AF67)</f>
        <v>1</v>
      </c>
      <c r="AH67" s="64">
        <f>IF(ISERROR(VLOOKUP(AG67,$AF$13:AF66,1,FALSE)),0,VLOOKUP(AG67,$AF$13:AF66,1,FALSE))</f>
        <v>0</v>
      </c>
      <c r="AI67" s="64">
        <f>IF(AD67=AE67,1,0)-AH68</f>
        <v>0</v>
      </c>
      <c r="AK67" s="60">
        <f>C67&amp;G67</f>
      </c>
      <c r="AL67" s="60">
        <f>$C67&amp;H67</f>
      </c>
      <c r="AM67" s="60">
        <f>$C67&amp;I67</f>
      </c>
    </row>
    <row r="68" spans="2:39" ht="27" customHeight="1">
      <c r="B68" s="200"/>
      <c r="C68" s="191"/>
      <c r="D68" s="191"/>
      <c r="E68" s="160"/>
      <c r="F68" s="191"/>
      <c r="G68" s="150"/>
      <c r="H68" s="150"/>
      <c r="I68" s="151"/>
      <c r="M68" s="76"/>
      <c r="N68" s="77"/>
      <c r="O68" s="77"/>
      <c r="P68" s="78"/>
      <c r="Q68" s="78"/>
      <c r="R68" s="80"/>
      <c r="S68" s="80"/>
      <c r="T68" s="80"/>
      <c r="U68" s="74"/>
      <c r="V68" s="79"/>
      <c r="AC68" s="62"/>
      <c r="AD68" s="62"/>
      <c r="AE68" s="62"/>
      <c r="AF68" s="62"/>
      <c r="AG68" s="62"/>
      <c r="AH68" s="64">
        <f>IF(AG67=AH67,1,0)</f>
        <v>0</v>
      </c>
      <c r="AI68" s="64"/>
      <c r="AK68" s="63"/>
      <c r="AL68" s="63"/>
      <c r="AM68" s="63"/>
    </row>
    <row r="69" spans="2:39" ht="27" customHeight="1">
      <c r="B69" s="199">
        <f>IF(AI69&lt;1,28,"ﾅﾝﾊﾞｰｶｰﾄﾞが重複しています")</f>
        <v>28</v>
      </c>
      <c r="C69" s="191"/>
      <c r="D69" s="191"/>
      <c r="E69" s="58"/>
      <c r="F69" s="191"/>
      <c r="G69" s="150"/>
      <c r="H69" s="150"/>
      <c r="I69" s="151"/>
      <c r="K69" s="2">
        <f>IF($B$4="","",IF($B$4="中学",$B$4&amp;C69,C69))</f>
      </c>
      <c r="L69" s="6">
        <f>COUNTA(G69,H69,I69)</f>
        <v>0</v>
      </c>
      <c r="M69" s="76"/>
      <c r="N69" s="77"/>
      <c r="O69" s="77"/>
      <c r="P69" s="78"/>
      <c r="Q69" s="78"/>
      <c r="R69" s="80"/>
      <c r="S69" s="82"/>
      <c r="T69" s="82"/>
      <c r="U69" s="74"/>
      <c r="V69" s="79"/>
      <c r="AC69" s="59">
        <f>IF(D69="","",C69&amp;D69)</f>
      </c>
      <c r="AD69" s="59">
        <f>IF(AC69="",1,AC69)</f>
        <v>1</v>
      </c>
      <c r="AE69" s="59">
        <f>IF(ISERROR(VLOOKUP(AD69,$AC$13:AC68,1,FALSE)),0,VLOOKUP(AD69,$AC$13:AC68,1,FALSE))</f>
        <v>0</v>
      </c>
      <c r="AF69" s="59">
        <f>IF(D69="","",C69&amp;D69&amp;E69)</f>
      </c>
      <c r="AG69" s="59">
        <f>IF(AF69="",1,AF69)</f>
        <v>1</v>
      </c>
      <c r="AH69" s="64">
        <f>IF(ISERROR(VLOOKUP(AG69,$AF$13:AF68,1,FALSE)),0,VLOOKUP(AG69,$AF$13:AF68,1,FALSE))</f>
        <v>0</v>
      </c>
      <c r="AI69" s="64">
        <f>IF(AD69=AE69,1,0)-AH70</f>
        <v>0</v>
      </c>
      <c r="AK69" s="60">
        <f>C69&amp;G69</f>
      </c>
      <c r="AL69" s="60">
        <f>$C69&amp;H69</f>
      </c>
      <c r="AM69" s="60">
        <f>$C69&amp;I69</f>
      </c>
    </row>
    <row r="70" spans="2:39" ht="27" customHeight="1">
      <c r="B70" s="200"/>
      <c r="C70" s="191"/>
      <c r="D70" s="191"/>
      <c r="E70" s="160"/>
      <c r="F70" s="191"/>
      <c r="G70" s="150"/>
      <c r="H70" s="150"/>
      <c r="I70" s="151"/>
      <c r="M70" s="76"/>
      <c r="N70" s="77"/>
      <c r="O70" s="77"/>
      <c r="P70" s="78"/>
      <c r="Q70" s="78"/>
      <c r="R70" s="80"/>
      <c r="S70" s="80"/>
      <c r="T70" s="82"/>
      <c r="U70" s="74"/>
      <c r="V70" s="79"/>
      <c r="AC70" s="62"/>
      <c r="AD70" s="62"/>
      <c r="AE70" s="62"/>
      <c r="AF70" s="62"/>
      <c r="AG70" s="62"/>
      <c r="AH70" s="64">
        <f>IF(AG69=AH69,1,0)</f>
        <v>0</v>
      </c>
      <c r="AI70" s="64"/>
      <c r="AK70" s="63"/>
      <c r="AL70" s="63"/>
      <c r="AM70" s="63"/>
    </row>
    <row r="71" spans="2:39" ht="27" customHeight="1">
      <c r="B71" s="199">
        <f>IF(AI71&lt;1,29,"ﾅﾝﾊﾞｰｶｰﾄﾞが重複しています")</f>
        <v>29</v>
      </c>
      <c r="C71" s="191"/>
      <c r="D71" s="191"/>
      <c r="E71" s="58"/>
      <c r="F71" s="191"/>
      <c r="G71" s="150"/>
      <c r="H71" s="150"/>
      <c r="I71" s="151"/>
      <c r="K71" s="2">
        <f>IF($B$4="","",IF($B$4="中学",$B$4&amp;C71,C71))</f>
      </c>
      <c r="L71" s="6">
        <f>COUNTA(G71,H71,I71)</f>
        <v>0</v>
      </c>
      <c r="M71" s="76"/>
      <c r="N71" s="77"/>
      <c r="O71" s="77"/>
      <c r="P71" s="78"/>
      <c r="Q71" s="78"/>
      <c r="R71" s="80"/>
      <c r="S71" s="80"/>
      <c r="T71" s="82"/>
      <c r="U71" s="74"/>
      <c r="V71" s="79"/>
      <c r="AC71" s="59">
        <f>IF(D71="","",C71&amp;D71)</f>
      </c>
      <c r="AD71" s="59">
        <f>IF(AC71="",1,AC71)</f>
        <v>1</v>
      </c>
      <c r="AE71" s="59">
        <f>IF(ISERROR(VLOOKUP(AD71,$AC$13:AC70,1,FALSE)),0,VLOOKUP(AD71,$AC$13:AC70,1,FALSE))</f>
        <v>0</v>
      </c>
      <c r="AF71" s="59">
        <f>IF(D71="","",C71&amp;D71&amp;E71)</f>
      </c>
      <c r="AG71" s="59">
        <f>IF(AF71="",1,AF71)</f>
        <v>1</v>
      </c>
      <c r="AH71" s="64">
        <f>IF(ISERROR(VLOOKUP(AG71,$AF$13:AF70,1,FALSE)),0,VLOOKUP(AG71,$AF$13:AF70,1,FALSE))</f>
        <v>0</v>
      </c>
      <c r="AI71" s="64">
        <f>IF(AD71=AE71,1,0)-AH72</f>
        <v>0</v>
      </c>
      <c r="AK71" s="60">
        <f>C71&amp;G71</f>
      </c>
      <c r="AL71" s="60">
        <f>$C71&amp;H71</f>
      </c>
      <c r="AM71" s="60">
        <f>$C71&amp;I71</f>
      </c>
    </row>
    <row r="72" spans="2:39" ht="27" customHeight="1">
      <c r="B72" s="200"/>
      <c r="C72" s="191"/>
      <c r="D72" s="191"/>
      <c r="E72" s="160"/>
      <c r="F72" s="191"/>
      <c r="G72" s="150"/>
      <c r="H72" s="150"/>
      <c r="I72" s="151"/>
      <c r="M72" s="76"/>
      <c r="N72" s="77"/>
      <c r="O72" s="77"/>
      <c r="P72" s="78"/>
      <c r="Q72" s="78"/>
      <c r="R72" s="80"/>
      <c r="S72" s="80"/>
      <c r="T72" s="82"/>
      <c r="U72" s="74"/>
      <c r="V72" s="79"/>
      <c r="AC72" s="62"/>
      <c r="AD72" s="62"/>
      <c r="AE72" s="62"/>
      <c r="AF72" s="62"/>
      <c r="AG72" s="62"/>
      <c r="AH72" s="64">
        <f>IF(AG71=AH71,1,0)</f>
        <v>0</v>
      </c>
      <c r="AI72" s="64"/>
      <c r="AK72" s="63"/>
      <c r="AL72" s="63"/>
      <c r="AM72" s="63"/>
    </row>
    <row r="73" spans="2:39" ht="27" customHeight="1" thickBot="1">
      <c r="B73" s="197">
        <f>IF(AI73&lt;1,30,"ﾅﾝﾊﾞｰｶｰﾄﾞが重複しています")</f>
        <v>30</v>
      </c>
      <c r="C73" s="191"/>
      <c r="D73" s="191"/>
      <c r="E73" s="58"/>
      <c r="F73" s="191"/>
      <c r="G73" s="150"/>
      <c r="H73" s="150"/>
      <c r="I73" s="151"/>
      <c r="K73" s="2">
        <f>IF($B$4="","",IF($B$4="中学",$B$4&amp;C73,C73))</f>
      </c>
      <c r="L73" s="6">
        <f>COUNTA(G73,H73,I73)</f>
        <v>0</v>
      </c>
      <c r="M73" s="76"/>
      <c r="N73" s="77"/>
      <c r="O73" s="77"/>
      <c r="P73" s="77"/>
      <c r="Q73" s="77"/>
      <c r="R73" s="82"/>
      <c r="S73" s="80"/>
      <c r="T73" s="82"/>
      <c r="U73" s="74"/>
      <c r="V73" s="79"/>
      <c r="AC73" s="59">
        <f>IF(D73="","",C73&amp;D73)</f>
      </c>
      <c r="AD73" s="59">
        <f>IF(AC73="",1,AC73)</f>
        <v>1</v>
      </c>
      <c r="AE73" s="59">
        <f>IF(ISERROR(VLOOKUP(AD73,$AC$13:AC72,1,FALSE)),0,VLOOKUP(AD73,$AC$13:AC72,1,FALSE))</f>
        <v>0</v>
      </c>
      <c r="AF73" s="59">
        <f>IF(D73="","",C73&amp;D73&amp;E73)</f>
      </c>
      <c r="AG73" s="59">
        <f>IF(AF73="",1,AF73)</f>
        <v>1</v>
      </c>
      <c r="AH73" s="64">
        <f>IF(ISERROR(VLOOKUP(AG73,$AF$13:AF72,1,FALSE)),0,VLOOKUP(AG73,$AF$13:AF72,1,FALSE))</f>
        <v>0</v>
      </c>
      <c r="AI73" s="64">
        <f>IF(AD73=AE73,1,0)-AH74</f>
        <v>0</v>
      </c>
      <c r="AK73" s="60">
        <f>C73&amp;G73</f>
      </c>
      <c r="AL73" s="60">
        <f>$C73&amp;H73</f>
      </c>
      <c r="AM73" s="60">
        <f>$C73&amp;I73</f>
      </c>
    </row>
    <row r="74" spans="2:39" ht="27" customHeight="1" thickBot="1">
      <c r="B74" s="198"/>
      <c r="C74" s="192"/>
      <c r="D74" s="192"/>
      <c r="E74" s="162"/>
      <c r="F74" s="192"/>
      <c r="G74" s="152"/>
      <c r="H74" s="152"/>
      <c r="I74" s="153"/>
      <c r="M74" s="76"/>
      <c r="N74" s="77"/>
      <c r="O74" s="77"/>
      <c r="P74" s="77"/>
      <c r="Q74" s="77"/>
      <c r="R74" s="82"/>
      <c r="S74" s="80"/>
      <c r="T74" s="82"/>
      <c r="U74" s="74"/>
      <c r="V74" s="79"/>
      <c r="AC74" s="62"/>
      <c r="AD74" s="62"/>
      <c r="AE74" s="62"/>
      <c r="AF74" s="62"/>
      <c r="AG74" s="62"/>
      <c r="AH74" s="64">
        <f>IF(AG73=AH73,1,0)</f>
        <v>0</v>
      </c>
      <c r="AI74" s="64"/>
      <c r="AK74" s="63"/>
      <c r="AL74" s="63"/>
      <c r="AM74" s="63"/>
    </row>
    <row r="75" spans="1:39" ht="27" customHeight="1">
      <c r="A75" s="1">
        <f>COUNTA(E75,E77,E79,E81,E83,E85,E87,E89,E91,E93)</f>
        <v>0</v>
      </c>
      <c r="B75" s="199">
        <f>IF(AI75&lt;1,31,"ﾅﾝﾊﾞｰｶｰﾄﾞが重複しています")</f>
        <v>31</v>
      </c>
      <c r="C75" s="201"/>
      <c r="D75" s="202"/>
      <c r="E75" s="161"/>
      <c r="F75" s="202"/>
      <c r="G75" s="154"/>
      <c r="H75" s="154"/>
      <c r="I75" s="155"/>
      <c r="K75" s="2">
        <f>IF($B$4="","",IF($B$4="中学",$B$4&amp;C75,C75))</f>
      </c>
      <c r="L75" s="6">
        <f>COUNTA(G75,H75,I75)</f>
        <v>0</v>
      </c>
      <c r="M75" s="76"/>
      <c r="N75" s="77"/>
      <c r="O75" s="77"/>
      <c r="P75" s="78"/>
      <c r="Q75" s="78"/>
      <c r="R75" s="80"/>
      <c r="S75" s="80"/>
      <c r="T75" s="82"/>
      <c r="U75" s="74"/>
      <c r="V75" s="79"/>
      <c r="AC75" s="59">
        <f>IF(D75="","",C75&amp;D75)</f>
      </c>
      <c r="AD75" s="59">
        <f>IF(AC75="",1,AC75)</f>
        <v>1</v>
      </c>
      <c r="AE75" s="59">
        <f>IF(ISERROR(VLOOKUP(AD75,$AC$13:AC74,1,FALSE)),0,VLOOKUP(AD75,$AC$13:AC74,1,FALSE))</f>
        <v>0</v>
      </c>
      <c r="AF75" s="59">
        <f>IF(D75="","",C75&amp;D75&amp;E75)</f>
      </c>
      <c r="AG75" s="59">
        <f>IF(AF75="",1,AF75)</f>
        <v>1</v>
      </c>
      <c r="AH75" s="64">
        <f>IF(ISERROR(VLOOKUP(AG75,$AF$13:AF74,1,FALSE)),0,VLOOKUP(AG75,$AF$13:AF74,1,FALSE))</f>
        <v>0</v>
      </c>
      <c r="AI75" s="64">
        <f>IF(AD75=AE75,1,0)-AH76</f>
        <v>0</v>
      </c>
      <c r="AK75" s="60">
        <f>C75&amp;G75</f>
      </c>
      <c r="AL75" s="60">
        <f>$C75&amp;H75</f>
      </c>
      <c r="AM75" s="60">
        <f>$C75&amp;I75</f>
      </c>
    </row>
    <row r="76" spans="1:39" ht="27" customHeight="1">
      <c r="A76" s="61">
        <f>COUNTA(G75,G77,G79,G81,G83,G85,G87,G89,G91,G93)</f>
        <v>0</v>
      </c>
      <c r="B76" s="200"/>
      <c r="C76" s="191"/>
      <c r="D76" s="191"/>
      <c r="E76" s="160"/>
      <c r="F76" s="191"/>
      <c r="G76" s="150"/>
      <c r="H76" s="150"/>
      <c r="I76" s="151"/>
      <c r="M76" s="76"/>
      <c r="N76" s="77"/>
      <c r="O76" s="77"/>
      <c r="P76" s="78"/>
      <c r="Q76" s="78"/>
      <c r="R76" s="80"/>
      <c r="S76" s="80"/>
      <c r="T76" s="82"/>
      <c r="U76" s="74"/>
      <c r="V76" s="79"/>
      <c r="AC76" s="62"/>
      <c r="AD76" s="62"/>
      <c r="AE76" s="62"/>
      <c r="AF76" s="62"/>
      <c r="AG76" s="62"/>
      <c r="AH76" s="64">
        <f>IF(AG75=AH75,1,0)</f>
        <v>0</v>
      </c>
      <c r="AI76" s="64"/>
      <c r="AK76" s="63"/>
      <c r="AL76" s="63"/>
      <c r="AM76" s="63"/>
    </row>
    <row r="77" spans="2:39" ht="27" customHeight="1">
      <c r="B77" s="199">
        <f>IF(AI77&lt;1,32,"ﾅﾝﾊﾞｰｶｰﾄﾞが重複しています")</f>
        <v>32</v>
      </c>
      <c r="C77" s="191"/>
      <c r="D77" s="191"/>
      <c r="E77" s="58"/>
      <c r="F77" s="191"/>
      <c r="G77" s="150"/>
      <c r="H77" s="150"/>
      <c r="I77" s="151"/>
      <c r="K77" s="2">
        <f>IF($B$4="","",IF($B$4="中学",$B$4&amp;C77,C77))</f>
      </c>
      <c r="L77" s="6">
        <f>COUNTA(G77,H77,I77)</f>
        <v>0</v>
      </c>
      <c r="M77" s="76"/>
      <c r="N77" s="78"/>
      <c r="O77" s="78"/>
      <c r="P77" s="78"/>
      <c r="Q77" s="78"/>
      <c r="R77" s="80"/>
      <c r="S77" s="82"/>
      <c r="T77" s="80"/>
      <c r="U77" s="75"/>
      <c r="V77" s="79"/>
      <c r="AC77" s="59">
        <f>IF(D77="","",C77&amp;D77)</f>
      </c>
      <c r="AD77" s="59">
        <f>IF(AC77="",1,AC77)</f>
        <v>1</v>
      </c>
      <c r="AE77" s="59">
        <f>IF(ISERROR(VLOOKUP(AD77,$AC$13:AC76,1,FALSE)),0,VLOOKUP(AD77,$AC$13:AC76,1,FALSE))</f>
        <v>0</v>
      </c>
      <c r="AF77" s="59">
        <f>IF(D77="","",C77&amp;D77&amp;E77)</f>
      </c>
      <c r="AG77" s="59">
        <f>IF(AF77="",1,AF77)</f>
        <v>1</v>
      </c>
      <c r="AH77" s="64">
        <f>IF(ISERROR(VLOOKUP(AG77,$AF$13:AF76,1,FALSE)),0,VLOOKUP(AG77,$AF$13:AF76,1,FALSE))</f>
        <v>0</v>
      </c>
      <c r="AI77" s="64">
        <f>IF(AD77=AE77,1,0)-AH78</f>
        <v>0</v>
      </c>
      <c r="AK77" s="60">
        <f>C77&amp;G77</f>
      </c>
      <c r="AL77" s="60">
        <f>$C77&amp;H77</f>
      </c>
      <c r="AM77" s="60">
        <f>$C77&amp;I77</f>
      </c>
    </row>
    <row r="78" spans="2:39" ht="27" customHeight="1">
      <c r="B78" s="200"/>
      <c r="C78" s="191"/>
      <c r="D78" s="191"/>
      <c r="E78" s="160"/>
      <c r="F78" s="191"/>
      <c r="G78" s="150"/>
      <c r="H78" s="150"/>
      <c r="I78" s="151"/>
      <c r="M78" s="76"/>
      <c r="N78" s="77"/>
      <c r="O78" s="77"/>
      <c r="P78" s="78"/>
      <c r="Q78" s="78"/>
      <c r="R78" s="80"/>
      <c r="S78" s="80"/>
      <c r="T78" s="82"/>
      <c r="U78" s="74"/>
      <c r="V78" s="79"/>
      <c r="AC78" s="62"/>
      <c r="AD78" s="62"/>
      <c r="AE78" s="62"/>
      <c r="AF78" s="62"/>
      <c r="AG78" s="62"/>
      <c r="AH78" s="64">
        <f>IF(AG77=AH77,1,0)</f>
        <v>0</v>
      </c>
      <c r="AI78" s="64"/>
      <c r="AK78" s="63"/>
      <c r="AL78" s="63"/>
      <c r="AM78" s="63"/>
    </row>
    <row r="79" spans="2:39" ht="27" customHeight="1">
      <c r="B79" s="199">
        <f>IF(AI79&lt;1,33,"ﾅﾝﾊﾞｰｶｰﾄﾞが重複しています")</f>
        <v>33</v>
      </c>
      <c r="C79" s="191"/>
      <c r="D79" s="191"/>
      <c r="E79" s="58"/>
      <c r="F79" s="191"/>
      <c r="G79" s="150"/>
      <c r="H79" s="150"/>
      <c r="I79" s="151"/>
      <c r="K79" s="2">
        <f>IF($B$4="","",IF($B$4="中学",$B$4&amp;C79,C79))</f>
      </c>
      <c r="L79" s="6">
        <f>COUNTA(G79,H79,I79)</f>
        <v>0</v>
      </c>
      <c r="M79" s="76"/>
      <c r="N79" s="78"/>
      <c r="O79" s="78"/>
      <c r="P79" s="78"/>
      <c r="Q79" s="78"/>
      <c r="R79" s="80"/>
      <c r="S79" s="80"/>
      <c r="T79" s="82"/>
      <c r="U79" s="74"/>
      <c r="V79" s="79"/>
      <c r="AC79" s="59">
        <f>IF(D79="","",C79&amp;D79)</f>
      </c>
      <c r="AD79" s="59">
        <f>IF(AC79="",1,AC79)</f>
        <v>1</v>
      </c>
      <c r="AE79" s="59">
        <f>IF(ISERROR(VLOOKUP(AD79,$AC$13:AC78,1,FALSE)),0,VLOOKUP(AD79,$AC$13:AC78,1,FALSE))</f>
        <v>0</v>
      </c>
      <c r="AF79" s="59">
        <f>IF(D79="","",C79&amp;D79&amp;E79)</f>
      </c>
      <c r="AG79" s="59">
        <f>IF(AF79="",1,AF79)</f>
        <v>1</v>
      </c>
      <c r="AH79" s="64">
        <f>IF(ISERROR(VLOOKUP(AG79,$AF$13:AF78,1,FALSE)),0,VLOOKUP(AG79,$AF$13:AF78,1,FALSE))</f>
        <v>0</v>
      </c>
      <c r="AI79" s="64">
        <f>IF(AD79=AE79,1,0)-AH80</f>
        <v>0</v>
      </c>
      <c r="AK79" s="60">
        <f>C79&amp;G79</f>
      </c>
      <c r="AL79" s="60">
        <f>$C79&amp;H79</f>
      </c>
      <c r="AM79" s="60">
        <f>$C79&amp;I79</f>
      </c>
    </row>
    <row r="80" spans="2:39" ht="27" customHeight="1">
      <c r="B80" s="200"/>
      <c r="C80" s="191"/>
      <c r="D80" s="191"/>
      <c r="E80" s="160"/>
      <c r="F80" s="191"/>
      <c r="G80" s="150"/>
      <c r="H80" s="150"/>
      <c r="I80" s="151"/>
      <c r="M80" s="76"/>
      <c r="N80" s="77"/>
      <c r="O80" s="77"/>
      <c r="P80" s="78"/>
      <c r="Q80" s="78"/>
      <c r="R80" s="80"/>
      <c r="S80" s="80"/>
      <c r="T80" s="80"/>
      <c r="U80" s="74"/>
      <c r="V80" s="79"/>
      <c r="AC80" s="62"/>
      <c r="AD80" s="62"/>
      <c r="AE80" s="62"/>
      <c r="AF80" s="62"/>
      <c r="AG80" s="62"/>
      <c r="AH80" s="64">
        <f>IF(AG79=AH79,1,0)</f>
        <v>0</v>
      </c>
      <c r="AI80" s="64"/>
      <c r="AK80" s="63"/>
      <c r="AL80" s="63"/>
      <c r="AM80" s="63"/>
    </row>
    <row r="81" spans="2:39" ht="27" customHeight="1">
      <c r="B81" s="199">
        <f>IF(AI81&lt;1,34,"ﾅﾝﾊﾞｰｶｰﾄﾞが重複しています")</f>
        <v>34</v>
      </c>
      <c r="C81" s="191"/>
      <c r="D81" s="191"/>
      <c r="E81" s="58"/>
      <c r="F81" s="191"/>
      <c r="G81" s="150"/>
      <c r="H81" s="150"/>
      <c r="I81" s="151"/>
      <c r="K81" s="2">
        <f>IF($B$4="","",IF($B$4="中学",$B$4&amp;C81,C81))</f>
      </c>
      <c r="L81" s="6">
        <f>COUNTA(G81,H81,I81)</f>
        <v>0</v>
      </c>
      <c r="M81" s="76"/>
      <c r="N81" s="78"/>
      <c r="O81" s="78"/>
      <c r="P81" s="78"/>
      <c r="Q81" s="78"/>
      <c r="R81" s="80"/>
      <c r="S81" s="80"/>
      <c r="T81" s="82"/>
      <c r="U81" s="74"/>
      <c r="V81" s="79"/>
      <c r="AC81" s="59">
        <f>IF(D81="","",C81&amp;D81)</f>
      </c>
      <c r="AD81" s="59">
        <f>IF(AC81="",1,AC81)</f>
        <v>1</v>
      </c>
      <c r="AE81" s="59">
        <f>IF(ISERROR(VLOOKUP(AD81,$AC$13:AC80,1,FALSE)),0,VLOOKUP(AD81,$AC$13:AC80,1,FALSE))</f>
        <v>0</v>
      </c>
      <c r="AF81" s="59">
        <f>IF(D81="","",C81&amp;D81&amp;E81)</f>
      </c>
      <c r="AG81" s="59">
        <f>IF(AF81="",1,AF81)</f>
        <v>1</v>
      </c>
      <c r="AH81" s="64">
        <f>IF(ISERROR(VLOOKUP(AG81,$AF$13:AF80,1,FALSE)),0,VLOOKUP(AG81,$AF$13:AF80,1,FALSE))</f>
        <v>0</v>
      </c>
      <c r="AI81" s="64">
        <f>IF(AD81=AE81,1,0)-AH82</f>
        <v>0</v>
      </c>
      <c r="AK81" s="60">
        <f>C81&amp;G81</f>
      </c>
      <c r="AL81" s="60">
        <f>$C81&amp;H81</f>
      </c>
      <c r="AM81" s="60">
        <f>$C81&amp;I81</f>
      </c>
    </row>
    <row r="82" spans="2:39" ht="27" customHeight="1">
      <c r="B82" s="200"/>
      <c r="C82" s="191"/>
      <c r="D82" s="191"/>
      <c r="E82" s="160"/>
      <c r="F82" s="191"/>
      <c r="G82" s="150"/>
      <c r="H82" s="150"/>
      <c r="I82" s="151"/>
      <c r="M82" s="76"/>
      <c r="N82" s="78"/>
      <c r="O82" s="78"/>
      <c r="P82" s="78"/>
      <c r="Q82" s="78"/>
      <c r="R82" s="80"/>
      <c r="S82" s="80"/>
      <c r="T82" s="82"/>
      <c r="U82" s="74"/>
      <c r="V82" s="79"/>
      <c r="AC82" s="62"/>
      <c r="AD82" s="62"/>
      <c r="AE82" s="62"/>
      <c r="AF82" s="62"/>
      <c r="AG82" s="62"/>
      <c r="AH82" s="64">
        <f>IF(AG81=AH81,1,0)</f>
        <v>0</v>
      </c>
      <c r="AI82" s="64"/>
      <c r="AK82" s="63"/>
      <c r="AL82" s="63"/>
      <c r="AM82" s="63"/>
    </row>
    <row r="83" spans="2:39" ht="27" customHeight="1">
      <c r="B83" s="199">
        <f>IF(AI83&lt;1,35,"ﾅﾝﾊﾞｰｶｰﾄﾞが重複しています")</f>
        <v>35</v>
      </c>
      <c r="C83" s="191"/>
      <c r="D83" s="191"/>
      <c r="E83" s="58"/>
      <c r="F83" s="191"/>
      <c r="G83" s="150"/>
      <c r="H83" s="150"/>
      <c r="I83" s="151"/>
      <c r="K83" s="2">
        <f>IF($B$4="","",IF($B$4="中学",$B$4&amp;C83,C83))</f>
      </c>
      <c r="L83" s="6">
        <f>COUNTA(G83,H83,I83)</f>
        <v>0</v>
      </c>
      <c r="M83" s="76"/>
      <c r="N83" s="77"/>
      <c r="O83" s="77"/>
      <c r="P83" s="78"/>
      <c r="Q83" s="78"/>
      <c r="R83" s="80"/>
      <c r="S83" s="80"/>
      <c r="T83" s="80"/>
      <c r="U83" s="74"/>
      <c r="V83" s="79"/>
      <c r="AC83" s="59">
        <f>IF(D83="","",C83&amp;D83)</f>
      </c>
      <c r="AD83" s="59">
        <f>IF(AC83="",1,AC83)</f>
        <v>1</v>
      </c>
      <c r="AE83" s="59">
        <f>IF(ISERROR(VLOOKUP(AD83,$AC$13:AC82,1,FALSE)),0,VLOOKUP(AD83,$AC$13:AC82,1,FALSE))</f>
        <v>0</v>
      </c>
      <c r="AF83" s="59">
        <f>IF(D83="","",C83&amp;D83&amp;E83)</f>
      </c>
      <c r="AG83" s="59">
        <f>IF(AF83="",1,AF83)</f>
        <v>1</v>
      </c>
      <c r="AH83" s="64">
        <f>IF(ISERROR(VLOOKUP(AG83,$AF$13:AF82,1,FALSE)),0,VLOOKUP(AG83,$AF$13:AF82,1,FALSE))</f>
        <v>0</v>
      </c>
      <c r="AI83" s="64">
        <f>IF(AD83=AE83,1,0)-AH84</f>
        <v>0</v>
      </c>
      <c r="AK83" s="60">
        <f>C83&amp;G83</f>
      </c>
      <c r="AL83" s="60">
        <f>$C83&amp;H83</f>
      </c>
      <c r="AM83" s="60">
        <f>$C83&amp;I83</f>
      </c>
    </row>
    <row r="84" spans="2:39" ht="27" customHeight="1">
      <c r="B84" s="200"/>
      <c r="C84" s="191"/>
      <c r="D84" s="191"/>
      <c r="E84" s="160"/>
      <c r="F84" s="191"/>
      <c r="G84" s="150"/>
      <c r="H84" s="150"/>
      <c r="I84" s="151"/>
      <c r="M84" s="76"/>
      <c r="N84" s="77"/>
      <c r="O84" s="77"/>
      <c r="P84" s="78"/>
      <c r="Q84" s="78"/>
      <c r="R84" s="80"/>
      <c r="S84" s="80"/>
      <c r="T84" s="80"/>
      <c r="U84" s="74"/>
      <c r="V84" s="79"/>
      <c r="AC84" s="62"/>
      <c r="AD84" s="62"/>
      <c r="AE84" s="62"/>
      <c r="AF84" s="62"/>
      <c r="AG84" s="62"/>
      <c r="AH84" s="64">
        <f>IF(AG83=AH83,1,0)</f>
        <v>0</v>
      </c>
      <c r="AI84" s="64"/>
      <c r="AK84" s="63"/>
      <c r="AL84" s="63"/>
      <c r="AM84" s="63"/>
    </row>
    <row r="85" spans="2:39" ht="27" customHeight="1">
      <c r="B85" s="199">
        <f>IF(AI85&lt;1,36,"ﾅﾝﾊﾞｰｶｰﾄﾞが重複しています")</f>
        <v>36</v>
      </c>
      <c r="C85" s="191"/>
      <c r="D85" s="191"/>
      <c r="E85" s="58"/>
      <c r="F85" s="191"/>
      <c r="G85" s="150"/>
      <c r="H85" s="150"/>
      <c r="I85" s="151"/>
      <c r="K85" s="2">
        <f>IF($B$4="","",IF($B$4="中学",$B$4&amp;C85,C85))</f>
      </c>
      <c r="L85" s="6">
        <f>COUNTA(G85,H85,I85)</f>
        <v>0</v>
      </c>
      <c r="M85" s="81"/>
      <c r="N85" s="77"/>
      <c r="O85" s="77"/>
      <c r="P85" s="78"/>
      <c r="Q85" s="78"/>
      <c r="R85" s="80"/>
      <c r="S85" s="80"/>
      <c r="T85" s="82"/>
      <c r="U85" s="74"/>
      <c r="V85" s="79"/>
      <c r="AC85" s="59">
        <f>IF(D85="","",C85&amp;D85)</f>
      </c>
      <c r="AD85" s="59">
        <f>IF(AC85="",1,AC85)</f>
        <v>1</v>
      </c>
      <c r="AE85" s="59">
        <f>IF(ISERROR(VLOOKUP(AD85,$AC$13:AC84,1,FALSE)),0,VLOOKUP(AD85,$AC$13:AC84,1,FALSE))</f>
        <v>0</v>
      </c>
      <c r="AF85" s="59">
        <f>IF(D85="","",C85&amp;D85&amp;E85)</f>
      </c>
      <c r="AG85" s="59">
        <f>IF(AF85="",1,AF85)</f>
        <v>1</v>
      </c>
      <c r="AH85" s="64">
        <f>IF(ISERROR(VLOOKUP(AG85,$AF$13:AF84,1,FALSE)),0,VLOOKUP(AG85,$AF$13:AF84,1,FALSE))</f>
        <v>0</v>
      </c>
      <c r="AI85" s="64">
        <f>IF(AD85=AE85,1,0)-AH86</f>
        <v>0</v>
      </c>
      <c r="AK85" s="60">
        <f>C85&amp;G85</f>
      </c>
      <c r="AL85" s="60">
        <f>$C85&amp;H85</f>
      </c>
      <c r="AM85" s="60">
        <f>$C85&amp;I85</f>
      </c>
    </row>
    <row r="86" spans="2:39" ht="27" customHeight="1">
      <c r="B86" s="200"/>
      <c r="C86" s="191"/>
      <c r="D86" s="191"/>
      <c r="E86" s="160"/>
      <c r="F86" s="191"/>
      <c r="G86" s="150"/>
      <c r="H86" s="150"/>
      <c r="I86" s="151"/>
      <c r="M86" s="76"/>
      <c r="N86" s="77"/>
      <c r="O86" s="77"/>
      <c r="P86" s="78"/>
      <c r="Q86" s="78"/>
      <c r="R86" s="80"/>
      <c r="S86" s="80"/>
      <c r="T86" s="80"/>
      <c r="U86" s="74"/>
      <c r="V86" s="79"/>
      <c r="AC86" s="62"/>
      <c r="AD86" s="62"/>
      <c r="AE86" s="62"/>
      <c r="AF86" s="62"/>
      <c r="AG86" s="62"/>
      <c r="AH86" s="64">
        <f>IF(AG85=AH85,1,0)</f>
        <v>0</v>
      </c>
      <c r="AI86" s="64"/>
      <c r="AK86" s="63"/>
      <c r="AL86" s="63"/>
      <c r="AM86" s="63"/>
    </row>
    <row r="87" spans="2:39" ht="27" customHeight="1">
      <c r="B87" s="199">
        <f>IF(AI87&lt;1,37,"ﾅﾝﾊﾞｰｶｰﾄﾞが重複しています")</f>
        <v>37</v>
      </c>
      <c r="C87" s="191"/>
      <c r="D87" s="191"/>
      <c r="E87" s="58"/>
      <c r="F87" s="191"/>
      <c r="G87" s="150"/>
      <c r="H87" s="150"/>
      <c r="I87" s="151"/>
      <c r="K87" s="2">
        <f>IF($B$4="","",IF($B$4="中学",$B$4&amp;C87,C87))</f>
      </c>
      <c r="L87" s="6">
        <f>COUNTA(G87,H87,I87)</f>
        <v>0</v>
      </c>
      <c r="M87" s="76"/>
      <c r="N87" s="78"/>
      <c r="O87" s="78"/>
      <c r="P87" s="78"/>
      <c r="Q87" s="78"/>
      <c r="R87" s="80"/>
      <c r="S87" s="80"/>
      <c r="T87" s="82"/>
      <c r="U87" s="74"/>
      <c r="V87" s="79"/>
      <c r="AC87" s="59">
        <f>IF(D87="","",C87&amp;D87)</f>
      </c>
      <c r="AD87" s="59">
        <f>IF(AC87="",1,AC87)</f>
        <v>1</v>
      </c>
      <c r="AE87" s="59">
        <f>IF(ISERROR(VLOOKUP(AD87,$AC$13:AC86,1,FALSE)),0,VLOOKUP(AD87,$AC$13:AC86,1,FALSE))</f>
        <v>0</v>
      </c>
      <c r="AF87" s="59">
        <f>IF(D87="","",C87&amp;D87&amp;E87)</f>
      </c>
      <c r="AG87" s="59">
        <f>IF(AF87="",1,AF87)</f>
        <v>1</v>
      </c>
      <c r="AH87" s="64">
        <f>IF(ISERROR(VLOOKUP(AG87,$AF$13:AF86,1,FALSE)),0,VLOOKUP(AG87,$AF$13:AF86,1,FALSE))</f>
        <v>0</v>
      </c>
      <c r="AI87" s="64">
        <f>IF(AD87=AE87,1,0)-AH88</f>
        <v>0</v>
      </c>
      <c r="AK87" s="60">
        <f>C87&amp;G87</f>
      </c>
      <c r="AL87" s="60">
        <f>$C87&amp;H87</f>
      </c>
      <c r="AM87" s="60">
        <f>$C87&amp;I87</f>
      </c>
    </row>
    <row r="88" spans="2:39" ht="27" customHeight="1">
      <c r="B88" s="200"/>
      <c r="C88" s="191"/>
      <c r="D88" s="191"/>
      <c r="E88" s="160"/>
      <c r="F88" s="191"/>
      <c r="G88" s="150"/>
      <c r="H88" s="150"/>
      <c r="I88" s="151"/>
      <c r="M88" s="76"/>
      <c r="N88" s="77"/>
      <c r="O88" s="77"/>
      <c r="P88" s="78"/>
      <c r="Q88" s="78"/>
      <c r="R88" s="80"/>
      <c r="S88" s="80"/>
      <c r="T88" s="80"/>
      <c r="U88" s="74"/>
      <c r="V88" s="79"/>
      <c r="AC88" s="62"/>
      <c r="AD88" s="62"/>
      <c r="AE88" s="62"/>
      <c r="AF88" s="62"/>
      <c r="AG88" s="62"/>
      <c r="AH88" s="64">
        <f>IF(AG87=AH87,1,0)</f>
        <v>0</v>
      </c>
      <c r="AI88" s="64"/>
      <c r="AK88" s="63"/>
      <c r="AL88" s="63"/>
      <c r="AM88" s="63"/>
    </row>
    <row r="89" spans="2:39" ht="27" customHeight="1">
      <c r="B89" s="199">
        <f>IF(AI89&lt;1,38,"ﾅﾝﾊﾞｰｶｰﾄﾞが重複しています")</f>
        <v>38</v>
      </c>
      <c r="C89" s="191"/>
      <c r="D89" s="191"/>
      <c r="E89" s="58"/>
      <c r="F89" s="191"/>
      <c r="G89" s="150"/>
      <c r="H89" s="150"/>
      <c r="I89" s="151"/>
      <c r="K89" s="2">
        <f>IF($B$4="","",IF($B$4="中学",$B$4&amp;C89,C89))</f>
      </c>
      <c r="L89" s="6">
        <f>COUNTA(G89,H89,I89)</f>
        <v>0</v>
      </c>
      <c r="M89" s="76"/>
      <c r="N89" s="77"/>
      <c r="O89" s="77"/>
      <c r="P89" s="78"/>
      <c r="Q89" s="78"/>
      <c r="R89" s="80"/>
      <c r="S89" s="82"/>
      <c r="T89" s="82"/>
      <c r="U89" s="74"/>
      <c r="V89" s="79"/>
      <c r="AC89" s="59">
        <f>IF(D89="","",C89&amp;D89)</f>
      </c>
      <c r="AD89" s="59">
        <f>IF(AC89="",1,AC89)</f>
        <v>1</v>
      </c>
      <c r="AE89" s="59">
        <f>IF(ISERROR(VLOOKUP(AD89,$AC$13:AC88,1,FALSE)),0,VLOOKUP(AD89,$AC$13:AC88,1,FALSE))</f>
        <v>0</v>
      </c>
      <c r="AF89" s="59">
        <f>IF(D89="","",C89&amp;D89&amp;E89)</f>
      </c>
      <c r="AG89" s="59">
        <f>IF(AF89="",1,AF89)</f>
        <v>1</v>
      </c>
      <c r="AH89" s="64">
        <f>IF(ISERROR(VLOOKUP(AG89,$AF$13:AF88,1,FALSE)),0,VLOOKUP(AG89,$AF$13:AF88,1,FALSE))</f>
        <v>0</v>
      </c>
      <c r="AI89" s="64">
        <f>IF(AD89=AE89,1,0)-AH90</f>
        <v>0</v>
      </c>
      <c r="AK89" s="60">
        <f>C89&amp;G89</f>
      </c>
      <c r="AL89" s="60">
        <f>$C89&amp;H89</f>
      </c>
      <c r="AM89" s="60">
        <f>$C89&amp;I89</f>
      </c>
    </row>
    <row r="90" spans="2:39" ht="27" customHeight="1">
      <c r="B90" s="200"/>
      <c r="C90" s="191"/>
      <c r="D90" s="191"/>
      <c r="E90" s="160"/>
      <c r="F90" s="191"/>
      <c r="G90" s="150"/>
      <c r="H90" s="150"/>
      <c r="I90" s="151"/>
      <c r="M90" s="76"/>
      <c r="N90" s="77"/>
      <c r="O90" s="77"/>
      <c r="P90" s="78"/>
      <c r="Q90" s="78"/>
      <c r="R90" s="80"/>
      <c r="S90" s="80"/>
      <c r="T90" s="82"/>
      <c r="U90" s="74"/>
      <c r="V90" s="79"/>
      <c r="AC90" s="62"/>
      <c r="AD90" s="62"/>
      <c r="AE90" s="62"/>
      <c r="AF90" s="62"/>
      <c r="AG90" s="62"/>
      <c r="AH90" s="64">
        <f>IF(AG89=AH89,1,0)</f>
        <v>0</v>
      </c>
      <c r="AI90" s="64"/>
      <c r="AK90" s="63"/>
      <c r="AL90" s="63"/>
      <c r="AM90" s="63"/>
    </row>
    <row r="91" spans="2:39" ht="27" customHeight="1">
      <c r="B91" s="199">
        <f>IF(AI91&lt;1,39,"ﾅﾝﾊﾞｰｶｰﾄﾞが重複しています")</f>
        <v>39</v>
      </c>
      <c r="C91" s="191"/>
      <c r="D91" s="191"/>
      <c r="E91" s="58"/>
      <c r="F91" s="191"/>
      <c r="G91" s="150"/>
      <c r="H91" s="150"/>
      <c r="I91" s="151"/>
      <c r="K91" s="2">
        <f>IF($B$4="","",IF($B$4="中学",$B$4&amp;C91,C91))</f>
      </c>
      <c r="L91" s="6">
        <f>COUNTA(G91,H91,I91)</f>
        <v>0</v>
      </c>
      <c r="M91" s="76"/>
      <c r="N91" s="77"/>
      <c r="O91" s="77"/>
      <c r="P91" s="78"/>
      <c r="Q91" s="78"/>
      <c r="R91" s="80"/>
      <c r="S91" s="80"/>
      <c r="T91" s="82"/>
      <c r="U91" s="74"/>
      <c r="V91" s="79"/>
      <c r="AC91" s="59">
        <f>IF(D91="","",C91&amp;D91)</f>
      </c>
      <c r="AD91" s="59">
        <f>IF(AC91="",1,AC91)</f>
        <v>1</v>
      </c>
      <c r="AE91" s="59">
        <f>IF(ISERROR(VLOOKUP(AD91,$AC$13:AC90,1,FALSE)),0,VLOOKUP(AD91,$AC$13:AC90,1,FALSE))</f>
        <v>0</v>
      </c>
      <c r="AF91" s="59">
        <f>IF(D91="","",C91&amp;D91&amp;E91)</f>
      </c>
      <c r="AG91" s="59">
        <f>IF(AF91="",1,AF91)</f>
        <v>1</v>
      </c>
      <c r="AH91" s="64">
        <f>IF(ISERROR(VLOOKUP(AG91,$AF$13:AF90,1,FALSE)),0,VLOOKUP(AG91,$AF$13:AF90,1,FALSE))</f>
        <v>0</v>
      </c>
      <c r="AI91" s="64">
        <f>IF(AD91=AE91,1,0)-AH92</f>
        <v>0</v>
      </c>
      <c r="AK91" s="60">
        <f>C91&amp;G91</f>
      </c>
      <c r="AL91" s="60">
        <f>$C91&amp;H91</f>
      </c>
      <c r="AM91" s="60">
        <f>$C91&amp;I91</f>
      </c>
    </row>
    <row r="92" spans="2:39" ht="27" customHeight="1">
      <c r="B92" s="200"/>
      <c r="C92" s="191"/>
      <c r="D92" s="191"/>
      <c r="E92" s="160"/>
      <c r="F92" s="191"/>
      <c r="G92" s="150"/>
      <c r="H92" s="150"/>
      <c r="I92" s="151"/>
      <c r="M92" s="76"/>
      <c r="N92" s="77"/>
      <c r="O92" s="77"/>
      <c r="P92" s="78"/>
      <c r="Q92" s="78"/>
      <c r="R92" s="80"/>
      <c r="S92" s="80"/>
      <c r="T92" s="82"/>
      <c r="U92" s="74"/>
      <c r="V92" s="79"/>
      <c r="AC92" s="62"/>
      <c r="AD92" s="62"/>
      <c r="AE92" s="62"/>
      <c r="AF92" s="62"/>
      <c r="AG92" s="62"/>
      <c r="AH92" s="64">
        <f>IF(AG91=AH91,1,0)</f>
        <v>0</v>
      </c>
      <c r="AI92" s="64"/>
      <c r="AK92" s="63"/>
      <c r="AL92" s="63"/>
      <c r="AM92" s="63"/>
    </row>
    <row r="93" spans="2:39" ht="27" customHeight="1" thickBot="1">
      <c r="B93" s="197">
        <f>IF(AI93&lt;1,40,"ﾅﾝﾊﾞｰｶｰﾄﾞが重複しています")</f>
        <v>40</v>
      </c>
      <c r="C93" s="191"/>
      <c r="D93" s="191"/>
      <c r="E93" s="58"/>
      <c r="F93" s="191"/>
      <c r="G93" s="150"/>
      <c r="H93" s="150"/>
      <c r="I93" s="151"/>
      <c r="K93" s="2">
        <f>IF($B$4="","",IF($B$4="中学",$B$4&amp;C93,C93))</f>
      </c>
      <c r="L93" s="6">
        <f>COUNTA(G93,H93,I93)</f>
        <v>0</v>
      </c>
      <c r="M93" s="76"/>
      <c r="N93" s="77"/>
      <c r="O93" s="77"/>
      <c r="P93" s="77"/>
      <c r="Q93" s="77"/>
      <c r="R93" s="82"/>
      <c r="S93" s="80"/>
      <c r="T93" s="82"/>
      <c r="U93" s="74"/>
      <c r="V93" s="79"/>
      <c r="AC93" s="59">
        <f>IF(D93="","",C93&amp;D93)</f>
      </c>
      <c r="AD93" s="59">
        <f>IF(AC93="",1,AC93)</f>
        <v>1</v>
      </c>
      <c r="AE93" s="59">
        <f>IF(ISERROR(VLOOKUP(AD93,$AC$13:AC92,1,FALSE)),0,VLOOKUP(AD93,$AC$13:AC92,1,FALSE))</f>
        <v>0</v>
      </c>
      <c r="AF93" s="59">
        <f>IF(D93="","",C93&amp;D93&amp;E93)</f>
      </c>
      <c r="AG93" s="59">
        <f>IF(AF93="",1,AF93)</f>
        <v>1</v>
      </c>
      <c r="AH93" s="64">
        <f>IF(ISERROR(VLOOKUP(AG93,$AF$13:AF92,1,FALSE)),0,VLOOKUP(AG93,$AF$13:AF92,1,FALSE))</f>
        <v>0</v>
      </c>
      <c r="AI93" s="64">
        <f>IF(AD93=AE93,1,0)-AH94</f>
        <v>0</v>
      </c>
      <c r="AK93" s="60">
        <f>C93&amp;G93</f>
      </c>
      <c r="AL93" s="60">
        <f>$C93&amp;H93</f>
      </c>
      <c r="AM93" s="60">
        <f>$C93&amp;I93</f>
      </c>
    </row>
    <row r="94" spans="2:39" ht="27" customHeight="1" thickBot="1">
      <c r="B94" s="198"/>
      <c r="C94" s="192"/>
      <c r="D94" s="192"/>
      <c r="E94" s="162"/>
      <c r="F94" s="192"/>
      <c r="G94" s="152"/>
      <c r="H94" s="152"/>
      <c r="I94" s="153"/>
      <c r="M94" s="76"/>
      <c r="N94" s="77"/>
      <c r="O94" s="77"/>
      <c r="P94" s="77"/>
      <c r="Q94" s="77"/>
      <c r="R94" s="82"/>
      <c r="S94" s="80"/>
      <c r="T94" s="82"/>
      <c r="U94" s="74"/>
      <c r="V94" s="79"/>
      <c r="AC94" s="62"/>
      <c r="AD94" s="62"/>
      <c r="AE94" s="62"/>
      <c r="AF94" s="62"/>
      <c r="AG94" s="62"/>
      <c r="AH94" s="64">
        <f>IF(AG93=AH93,1,0)</f>
        <v>0</v>
      </c>
      <c r="AI94" s="64"/>
      <c r="AK94" s="63"/>
      <c r="AL94" s="63"/>
      <c r="AM94" s="63"/>
    </row>
    <row r="95" spans="1:39" ht="27" customHeight="1">
      <c r="A95" s="1">
        <f>COUNTA(E95,E97,E99,E101,E103,E105,E107,E109,E111,E113)</f>
        <v>0</v>
      </c>
      <c r="B95" s="199">
        <f>IF(AI95&lt;1,41,"ﾅﾝﾊﾞｰｶｰﾄﾞが重複しています")</f>
        <v>41</v>
      </c>
      <c r="C95" s="201"/>
      <c r="D95" s="202"/>
      <c r="E95" s="161"/>
      <c r="F95" s="202"/>
      <c r="G95" s="154"/>
      <c r="H95" s="154"/>
      <c r="I95" s="155"/>
      <c r="K95" s="2">
        <f>IF($B$4="","",IF($B$4="中学",$B$4&amp;C95,C95))</f>
      </c>
      <c r="L95" s="6">
        <f>COUNTA(G95,H95,I95)</f>
        <v>0</v>
      </c>
      <c r="M95" s="76"/>
      <c r="N95" s="77"/>
      <c r="O95" s="77"/>
      <c r="P95" s="78"/>
      <c r="Q95" s="78"/>
      <c r="R95" s="80"/>
      <c r="S95" s="80"/>
      <c r="T95" s="82"/>
      <c r="U95" s="74"/>
      <c r="V95" s="79"/>
      <c r="AC95" s="59">
        <f>IF(D95="","",C95&amp;D95)</f>
      </c>
      <c r="AD95" s="59">
        <f>IF(AC95="",1,AC95)</f>
        <v>1</v>
      </c>
      <c r="AE95" s="59">
        <f>IF(ISERROR(VLOOKUP(AD95,$AC$13:AC94,1,FALSE)),0,VLOOKUP(AD95,$AC$13:AC94,1,FALSE))</f>
        <v>0</v>
      </c>
      <c r="AF95" s="59">
        <f>IF(D95="","",C95&amp;D95&amp;E95)</f>
      </c>
      <c r="AG95" s="59">
        <f>IF(AF95="",1,AF95)</f>
        <v>1</v>
      </c>
      <c r="AH95" s="64">
        <f>IF(ISERROR(VLOOKUP(AG95,$AF$13:AF94,1,FALSE)),0,VLOOKUP(AG95,$AF$13:AF94,1,FALSE))</f>
        <v>0</v>
      </c>
      <c r="AI95" s="64">
        <f>IF(AD95=AE95,1,0)-AH96</f>
        <v>0</v>
      </c>
      <c r="AK95" s="60">
        <f>C95&amp;G95</f>
      </c>
      <c r="AL95" s="60">
        <f>$C95&amp;H95</f>
      </c>
      <c r="AM95" s="60">
        <f>$C95&amp;I95</f>
      </c>
    </row>
    <row r="96" spans="1:39" ht="27" customHeight="1">
      <c r="A96" s="61">
        <f>COUNTA(G95,G97,G99,G101,G103,G105,G107,G109,G111,G113)</f>
        <v>0</v>
      </c>
      <c r="B96" s="200"/>
      <c r="C96" s="191"/>
      <c r="D96" s="191"/>
      <c r="E96" s="160"/>
      <c r="F96" s="191"/>
      <c r="G96" s="150"/>
      <c r="H96" s="150"/>
      <c r="I96" s="151"/>
      <c r="M96" s="76"/>
      <c r="N96" s="77"/>
      <c r="O96" s="77"/>
      <c r="P96" s="78"/>
      <c r="Q96" s="78"/>
      <c r="R96" s="80"/>
      <c r="S96" s="80"/>
      <c r="T96" s="82"/>
      <c r="U96" s="74"/>
      <c r="V96" s="79"/>
      <c r="AC96" s="62"/>
      <c r="AD96" s="62"/>
      <c r="AE96" s="62"/>
      <c r="AF96" s="62"/>
      <c r="AG96" s="62"/>
      <c r="AH96" s="64">
        <f>IF(AG95=AH95,1,0)</f>
        <v>0</v>
      </c>
      <c r="AI96" s="64"/>
      <c r="AK96" s="63"/>
      <c r="AL96" s="63"/>
      <c r="AM96" s="63"/>
    </row>
    <row r="97" spans="2:39" ht="27" customHeight="1">
      <c r="B97" s="199">
        <f>IF(AI97&lt;1,42,"ﾅﾝﾊﾞｰｶｰﾄﾞが重複しています")</f>
        <v>42</v>
      </c>
      <c r="C97" s="191"/>
      <c r="D97" s="191"/>
      <c r="E97" s="58"/>
      <c r="F97" s="191"/>
      <c r="G97" s="150"/>
      <c r="H97" s="150"/>
      <c r="I97" s="151"/>
      <c r="K97" s="2">
        <f>IF($B$4="","",IF($B$4="中学",$B$4&amp;C97,C97))</f>
      </c>
      <c r="L97" s="6">
        <f>COUNTA(G97,H97,I97)</f>
        <v>0</v>
      </c>
      <c r="M97" s="76"/>
      <c r="N97" s="78"/>
      <c r="O97" s="78"/>
      <c r="P97" s="78"/>
      <c r="Q97" s="78"/>
      <c r="R97" s="80"/>
      <c r="S97" s="82"/>
      <c r="T97" s="80"/>
      <c r="U97" s="75"/>
      <c r="V97" s="79"/>
      <c r="AC97" s="59">
        <f>IF(D97="","",C97&amp;D97)</f>
      </c>
      <c r="AD97" s="59">
        <f>IF(AC97="",1,AC97)</f>
        <v>1</v>
      </c>
      <c r="AE97" s="59">
        <f>IF(ISERROR(VLOOKUP(AD97,$AC$13:AC96,1,FALSE)),0,VLOOKUP(AD97,$AC$13:AC96,1,FALSE))</f>
        <v>0</v>
      </c>
      <c r="AF97" s="59">
        <f>IF(D97="","",C97&amp;D97&amp;E97)</f>
      </c>
      <c r="AG97" s="59">
        <f>IF(AF97="",1,AF97)</f>
        <v>1</v>
      </c>
      <c r="AH97" s="64">
        <f>IF(ISERROR(VLOOKUP(AG97,$AF$13:AF96,1,FALSE)),0,VLOOKUP(AG97,$AF$13:AF96,1,FALSE))</f>
        <v>0</v>
      </c>
      <c r="AI97" s="64">
        <f>IF(AD97=AE97,1,0)-AH98</f>
        <v>0</v>
      </c>
      <c r="AK97" s="60">
        <f>C97&amp;G97</f>
      </c>
      <c r="AL97" s="60">
        <f>$C97&amp;H97</f>
      </c>
      <c r="AM97" s="60">
        <f>$C97&amp;I97</f>
      </c>
    </row>
    <row r="98" spans="2:39" ht="27" customHeight="1">
      <c r="B98" s="200"/>
      <c r="C98" s="191"/>
      <c r="D98" s="191"/>
      <c r="E98" s="160"/>
      <c r="F98" s="191"/>
      <c r="G98" s="150"/>
      <c r="H98" s="150"/>
      <c r="I98" s="151"/>
      <c r="M98" s="76"/>
      <c r="N98" s="77"/>
      <c r="O98" s="77"/>
      <c r="P98" s="78"/>
      <c r="Q98" s="78"/>
      <c r="R98" s="80"/>
      <c r="S98" s="80"/>
      <c r="T98" s="82"/>
      <c r="U98" s="74"/>
      <c r="V98" s="79"/>
      <c r="AC98" s="62"/>
      <c r="AD98" s="62"/>
      <c r="AE98" s="62"/>
      <c r="AF98" s="62"/>
      <c r="AG98" s="62"/>
      <c r="AH98" s="64">
        <f>IF(AG97=AH97,1,0)</f>
        <v>0</v>
      </c>
      <c r="AI98" s="64"/>
      <c r="AK98" s="63"/>
      <c r="AL98" s="63"/>
      <c r="AM98" s="63"/>
    </row>
    <row r="99" spans="2:39" ht="27" customHeight="1">
      <c r="B99" s="199">
        <f>IF(AI99&lt;1,43,"ﾅﾝﾊﾞｰｶｰﾄﾞが重複しています")</f>
        <v>43</v>
      </c>
      <c r="C99" s="191"/>
      <c r="D99" s="191"/>
      <c r="E99" s="58"/>
      <c r="F99" s="191"/>
      <c r="G99" s="150"/>
      <c r="H99" s="150"/>
      <c r="I99" s="151"/>
      <c r="K99" s="2">
        <f>IF($B$4="","",IF($B$4="中学",$B$4&amp;C99,C99))</f>
      </c>
      <c r="L99" s="6">
        <f>COUNTA(G99,H99,I99)</f>
        <v>0</v>
      </c>
      <c r="M99" s="76"/>
      <c r="N99" s="78"/>
      <c r="O99" s="78"/>
      <c r="P99" s="78"/>
      <c r="Q99" s="78"/>
      <c r="R99" s="80"/>
      <c r="S99" s="80"/>
      <c r="T99" s="82"/>
      <c r="U99" s="74"/>
      <c r="V99" s="79"/>
      <c r="AC99" s="59">
        <f>IF(D99="","",C99&amp;D99)</f>
      </c>
      <c r="AD99" s="59">
        <f>IF(AC99="",1,AC99)</f>
        <v>1</v>
      </c>
      <c r="AE99" s="59">
        <f>IF(ISERROR(VLOOKUP(AD99,$AC$13:AC98,1,FALSE)),0,VLOOKUP(AD99,$AC$13:AC98,1,FALSE))</f>
        <v>0</v>
      </c>
      <c r="AF99" s="59">
        <f>IF(D99="","",C99&amp;D99&amp;E99)</f>
      </c>
      <c r="AG99" s="59">
        <f>IF(AF99="",1,AF99)</f>
        <v>1</v>
      </c>
      <c r="AH99" s="64">
        <f>IF(ISERROR(VLOOKUP(AG99,$AF$13:AF98,1,FALSE)),0,VLOOKUP(AG99,$AF$13:AF98,1,FALSE))</f>
        <v>0</v>
      </c>
      <c r="AI99" s="64">
        <f>IF(AD99=AE99,1,0)-AH100</f>
        <v>0</v>
      </c>
      <c r="AK99" s="60">
        <f>C99&amp;G99</f>
      </c>
      <c r="AL99" s="60">
        <f>$C99&amp;H99</f>
      </c>
      <c r="AM99" s="60">
        <f>$C99&amp;I99</f>
      </c>
    </row>
    <row r="100" spans="2:39" ht="27" customHeight="1">
      <c r="B100" s="200"/>
      <c r="C100" s="191"/>
      <c r="D100" s="191"/>
      <c r="E100" s="160"/>
      <c r="F100" s="191"/>
      <c r="G100" s="150"/>
      <c r="H100" s="150"/>
      <c r="I100" s="151"/>
      <c r="M100" s="76"/>
      <c r="N100" s="77"/>
      <c r="O100" s="77"/>
      <c r="P100" s="78"/>
      <c r="Q100" s="78"/>
      <c r="R100" s="80"/>
      <c r="S100" s="80"/>
      <c r="T100" s="80"/>
      <c r="U100" s="74"/>
      <c r="V100" s="79"/>
      <c r="AC100" s="62"/>
      <c r="AD100" s="62"/>
      <c r="AE100" s="62"/>
      <c r="AF100" s="62"/>
      <c r="AG100" s="62"/>
      <c r="AH100" s="64">
        <f>IF(AG99=AH99,1,0)</f>
        <v>0</v>
      </c>
      <c r="AI100" s="64"/>
      <c r="AK100" s="63"/>
      <c r="AL100" s="63"/>
      <c r="AM100" s="63"/>
    </row>
    <row r="101" spans="2:39" ht="27" customHeight="1">
      <c r="B101" s="199">
        <f>IF(AI101&lt;1,44,"ﾅﾝﾊﾞｰｶｰﾄﾞが重複しています")</f>
        <v>44</v>
      </c>
      <c r="C101" s="191"/>
      <c r="D101" s="191"/>
      <c r="E101" s="58"/>
      <c r="F101" s="191"/>
      <c r="G101" s="150"/>
      <c r="H101" s="150"/>
      <c r="I101" s="151"/>
      <c r="K101" s="2">
        <f>IF($B$4="","",IF($B$4="中学",$B$4&amp;C101,C101))</f>
      </c>
      <c r="L101" s="6">
        <f>COUNTA(G101,H101,I101)</f>
        <v>0</v>
      </c>
      <c r="M101" s="76"/>
      <c r="N101" s="78"/>
      <c r="O101" s="78"/>
      <c r="P101" s="78"/>
      <c r="Q101" s="78"/>
      <c r="R101" s="80"/>
      <c r="S101" s="80"/>
      <c r="T101" s="82"/>
      <c r="U101" s="74"/>
      <c r="V101" s="79"/>
      <c r="AC101" s="59">
        <f>IF(D101="","",C101&amp;D101)</f>
      </c>
      <c r="AD101" s="59">
        <f>IF(AC101="",1,AC101)</f>
        <v>1</v>
      </c>
      <c r="AE101" s="59">
        <f>IF(ISERROR(VLOOKUP(AD101,$AC$13:AC100,1,FALSE)),0,VLOOKUP(AD101,$AC$13:AC100,1,FALSE))</f>
        <v>0</v>
      </c>
      <c r="AF101" s="59">
        <f>IF(D101="","",C101&amp;D101&amp;E101)</f>
      </c>
      <c r="AG101" s="59">
        <f>IF(AF101="",1,AF101)</f>
        <v>1</v>
      </c>
      <c r="AH101" s="64">
        <f>IF(ISERROR(VLOOKUP(AG101,$AF$13:AF100,1,FALSE)),0,VLOOKUP(AG101,$AF$13:AF100,1,FALSE))</f>
        <v>0</v>
      </c>
      <c r="AI101" s="64">
        <f>IF(AD101=AE101,1,0)-AH102</f>
        <v>0</v>
      </c>
      <c r="AK101" s="60">
        <f>C101&amp;G101</f>
      </c>
      <c r="AL101" s="60">
        <f>$C101&amp;H101</f>
      </c>
      <c r="AM101" s="60">
        <f>$C101&amp;I101</f>
      </c>
    </row>
    <row r="102" spans="2:39" ht="27" customHeight="1">
      <c r="B102" s="200"/>
      <c r="C102" s="191"/>
      <c r="D102" s="191"/>
      <c r="E102" s="160"/>
      <c r="F102" s="191"/>
      <c r="G102" s="150"/>
      <c r="H102" s="150"/>
      <c r="I102" s="151"/>
      <c r="M102" s="76"/>
      <c r="N102" s="78"/>
      <c r="O102" s="78"/>
      <c r="P102" s="78"/>
      <c r="Q102" s="78"/>
      <c r="R102" s="80"/>
      <c r="S102" s="80"/>
      <c r="T102" s="82"/>
      <c r="U102" s="74"/>
      <c r="V102" s="79"/>
      <c r="AC102" s="62"/>
      <c r="AD102" s="62"/>
      <c r="AE102" s="62"/>
      <c r="AF102" s="62"/>
      <c r="AG102" s="62"/>
      <c r="AH102" s="64">
        <f>IF(AG101=AH101,1,0)</f>
        <v>0</v>
      </c>
      <c r="AI102" s="64"/>
      <c r="AK102" s="63"/>
      <c r="AL102" s="63"/>
      <c r="AM102" s="63"/>
    </row>
    <row r="103" spans="2:39" ht="27" customHeight="1">
      <c r="B103" s="199">
        <f>IF(AI103&lt;1,45,"ﾅﾝﾊﾞｰｶｰﾄﾞが重複しています")</f>
        <v>45</v>
      </c>
      <c r="C103" s="191"/>
      <c r="D103" s="191"/>
      <c r="E103" s="58"/>
      <c r="F103" s="191"/>
      <c r="G103" s="150"/>
      <c r="H103" s="150"/>
      <c r="I103" s="151"/>
      <c r="K103" s="2">
        <f>IF($B$4="","",IF($B$4="中学",$B$4&amp;C103,C103))</f>
      </c>
      <c r="L103" s="6">
        <f>COUNTA(G103,H103,I103)</f>
        <v>0</v>
      </c>
      <c r="M103" s="76"/>
      <c r="N103" s="77"/>
      <c r="O103" s="77"/>
      <c r="P103" s="78"/>
      <c r="Q103" s="78"/>
      <c r="R103" s="80"/>
      <c r="S103" s="80"/>
      <c r="T103" s="80"/>
      <c r="U103" s="74"/>
      <c r="V103" s="79"/>
      <c r="AC103" s="59">
        <f>IF(D103="","",C103&amp;D103)</f>
      </c>
      <c r="AD103" s="59">
        <f>IF(AC103="",1,AC103)</f>
        <v>1</v>
      </c>
      <c r="AE103" s="59">
        <f>IF(ISERROR(VLOOKUP(AD103,$AC$13:AC102,1,FALSE)),0,VLOOKUP(AD103,$AC$13:AC102,1,FALSE))</f>
        <v>0</v>
      </c>
      <c r="AF103" s="59">
        <f>IF(D103="","",C103&amp;D103&amp;E103)</f>
      </c>
      <c r="AG103" s="59">
        <f>IF(AF103="",1,AF103)</f>
        <v>1</v>
      </c>
      <c r="AH103" s="64">
        <f>IF(ISERROR(VLOOKUP(AG103,$AF$13:AF102,1,FALSE)),0,VLOOKUP(AG103,$AF$13:AF102,1,FALSE))</f>
        <v>0</v>
      </c>
      <c r="AI103" s="64">
        <f>IF(AD103=AE103,1,0)-AH104</f>
        <v>0</v>
      </c>
      <c r="AK103" s="60">
        <f>C103&amp;G103</f>
      </c>
      <c r="AL103" s="60">
        <f>$C103&amp;H103</f>
      </c>
      <c r="AM103" s="60">
        <f>$C103&amp;I103</f>
      </c>
    </row>
    <row r="104" spans="2:39" ht="27" customHeight="1">
      <c r="B104" s="200"/>
      <c r="C104" s="191"/>
      <c r="D104" s="191"/>
      <c r="E104" s="160"/>
      <c r="F104" s="191"/>
      <c r="G104" s="150"/>
      <c r="H104" s="150"/>
      <c r="I104" s="151"/>
      <c r="M104" s="76"/>
      <c r="N104" s="77"/>
      <c r="O104" s="77"/>
      <c r="P104" s="78"/>
      <c r="Q104" s="78"/>
      <c r="R104" s="80"/>
      <c r="S104" s="80"/>
      <c r="T104" s="80"/>
      <c r="U104" s="74"/>
      <c r="V104" s="79"/>
      <c r="AC104" s="62"/>
      <c r="AD104" s="62"/>
      <c r="AE104" s="62"/>
      <c r="AF104" s="62"/>
      <c r="AG104" s="62"/>
      <c r="AH104" s="64">
        <f>IF(AG103=AH103,1,0)</f>
        <v>0</v>
      </c>
      <c r="AI104" s="64"/>
      <c r="AK104" s="63"/>
      <c r="AL104" s="63"/>
      <c r="AM104" s="63"/>
    </row>
    <row r="105" spans="2:39" ht="27" customHeight="1">
      <c r="B105" s="199">
        <f>IF(AI105&lt;1,46,"ﾅﾝﾊﾞｰｶｰﾄﾞが重複しています")</f>
        <v>46</v>
      </c>
      <c r="C105" s="191"/>
      <c r="D105" s="191"/>
      <c r="E105" s="58"/>
      <c r="F105" s="191"/>
      <c r="G105" s="150"/>
      <c r="H105" s="150"/>
      <c r="I105" s="151"/>
      <c r="K105" s="2">
        <f>IF($B$4="","",IF($B$4="中学",$B$4&amp;C105,C105))</f>
      </c>
      <c r="L105" s="6">
        <f>COUNTA(G105,H105,I105)</f>
        <v>0</v>
      </c>
      <c r="M105" s="81"/>
      <c r="N105" s="77"/>
      <c r="O105" s="77"/>
      <c r="P105" s="78"/>
      <c r="Q105" s="78"/>
      <c r="R105" s="80"/>
      <c r="S105" s="80"/>
      <c r="T105" s="82"/>
      <c r="U105" s="74"/>
      <c r="V105" s="79"/>
      <c r="AC105" s="59">
        <f>IF(D105="","",C105&amp;D105)</f>
      </c>
      <c r="AD105" s="59">
        <f>IF(AC105="",1,AC105)</f>
        <v>1</v>
      </c>
      <c r="AE105" s="59">
        <f>IF(ISERROR(VLOOKUP(AD105,$AC$13:AC104,1,FALSE)),0,VLOOKUP(AD105,$AC$13:AC104,1,FALSE))</f>
        <v>0</v>
      </c>
      <c r="AF105" s="59">
        <f>IF(D105="","",C105&amp;D105&amp;E105)</f>
      </c>
      <c r="AG105" s="59">
        <f>IF(AF105="",1,AF105)</f>
        <v>1</v>
      </c>
      <c r="AH105" s="64">
        <f>IF(ISERROR(VLOOKUP(AG105,$AF$13:AF104,1,FALSE)),0,VLOOKUP(AG105,$AF$13:AF104,1,FALSE))</f>
        <v>0</v>
      </c>
      <c r="AI105" s="64">
        <f>IF(AD105=AE105,1,0)-AH106</f>
        <v>0</v>
      </c>
      <c r="AK105" s="60">
        <f>C105&amp;G105</f>
      </c>
      <c r="AL105" s="60">
        <f>$C105&amp;H105</f>
      </c>
      <c r="AM105" s="60">
        <f>$C105&amp;I105</f>
      </c>
    </row>
    <row r="106" spans="2:39" ht="27" customHeight="1">
      <c r="B106" s="200"/>
      <c r="C106" s="191"/>
      <c r="D106" s="191"/>
      <c r="E106" s="160"/>
      <c r="F106" s="191"/>
      <c r="G106" s="150"/>
      <c r="H106" s="150"/>
      <c r="I106" s="151"/>
      <c r="M106" s="76"/>
      <c r="N106" s="77"/>
      <c r="O106" s="77"/>
      <c r="P106" s="78"/>
      <c r="Q106" s="78"/>
      <c r="R106" s="80"/>
      <c r="S106" s="80"/>
      <c r="T106" s="80"/>
      <c r="U106" s="74"/>
      <c r="V106" s="79"/>
      <c r="AC106" s="62"/>
      <c r="AD106" s="62"/>
      <c r="AE106" s="62"/>
      <c r="AF106" s="62"/>
      <c r="AG106" s="62"/>
      <c r="AH106" s="64">
        <f>IF(AG105=AH105,1,0)</f>
        <v>0</v>
      </c>
      <c r="AI106" s="64"/>
      <c r="AK106" s="63"/>
      <c r="AL106" s="63"/>
      <c r="AM106" s="63"/>
    </row>
    <row r="107" spans="2:39" ht="27" customHeight="1">
      <c r="B107" s="199">
        <f>IF(AI107&lt;1,47,"ﾅﾝﾊﾞｰｶｰﾄﾞが重複しています")</f>
        <v>47</v>
      </c>
      <c r="C107" s="191"/>
      <c r="D107" s="191"/>
      <c r="E107" s="58"/>
      <c r="F107" s="191"/>
      <c r="G107" s="150"/>
      <c r="H107" s="150"/>
      <c r="I107" s="151"/>
      <c r="K107" s="2">
        <f>IF($B$4="","",IF($B$4="中学",$B$4&amp;C107,C107))</f>
      </c>
      <c r="L107" s="6">
        <f>COUNTA(G107,H107,I107)</f>
        <v>0</v>
      </c>
      <c r="M107" s="76"/>
      <c r="N107" s="78"/>
      <c r="O107" s="78"/>
      <c r="P107" s="78"/>
      <c r="Q107" s="78"/>
      <c r="R107" s="80"/>
      <c r="S107" s="80"/>
      <c r="T107" s="82"/>
      <c r="U107" s="74"/>
      <c r="V107" s="79"/>
      <c r="AC107" s="59">
        <f>IF(D107="","",C107&amp;D107)</f>
      </c>
      <c r="AD107" s="59">
        <f>IF(AC107="",1,AC107)</f>
        <v>1</v>
      </c>
      <c r="AE107" s="59">
        <f>IF(ISERROR(VLOOKUP(AD107,$AC$13:AC106,1,FALSE)),0,VLOOKUP(AD107,$AC$13:AC106,1,FALSE))</f>
        <v>0</v>
      </c>
      <c r="AF107" s="59">
        <f>IF(D107="","",C107&amp;D107&amp;E107)</f>
      </c>
      <c r="AG107" s="59">
        <f>IF(AF107="",1,AF107)</f>
        <v>1</v>
      </c>
      <c r="AH107" s="64">
        <f>IF(ISERROR(VLOOKUP(AG107,$AF$13:AF106,1,FALSE)),0,VLOOKUP(AG107,$AF$13:AF106,1,FALSE))</f>
        <v>0</v>
      </c>
      <c r="AI107" s="64">
        <f>IF(AD107=AE107,1,0)-AH108</f>
        <v>0</v>
      </c>
      <c r="AK107" s="60">
        <f>C107&amp;G107</f>
      </c>
      <c r="AL107" s="60">
        <f>$C107&amp;H107</f>
      </c>
      <c r="AM107" s="60">
        <f>$C107&amp;I107</f>
      </c>
    </row>
    <row r="108" spans="2:39" ht="27" customHeight="1">
      <c r="B108" s="200"/>
      <c r="C108" s="191"/>
      <c r="D108" s="191"/>
      <c r="E108" s="160"/>
      <c r="F108" s="191"/>
      <c r="G108" s="150"/>
      <c r="H108" s="150"/>
      <c r="I108" s="151"/>
      <c r="M108" s="76"/>
      <c r="N108" s="77"/>
      <c r="O108" s="77"/>
      <c r="P108" s="78"/>
      <c r="Q108" s="78"/>
      <c r="R108" s="80"/>
      <c r="S108" s="80"/>
      <c r="T108" s="80"/>
      <c r="U108" s="74"/>
      <c r="V108" s="79"/>
      <c r="AC108" s="62"/>
      <c r="AD108" s="62"/>
      <c r="AE108" s="62"/>
      <c r="AF108" s="62"/>
      <c r="AG108" s="62"/>
      <c r="AH108" s="64">
        <f>IF(AG107=AH107,1,0)</f>
        <v>0</v>
      </c>
      <c r="AI108" s="64"/>
      <c r="AK108" s="63"/>
      <c r="AL108" s="63"/>
      <c r="AM108" s="63"/>
    </row>
    <row r="109" spans="2:39" ht="27" customHeight="1">
      <c r="B109" s="199">
        <f>IF(AI109&lt;1,48,"ﾅﾝﾊﾞｰｶｰﾄﾞが重複しています")</f>
        <v>48</v>
      </c>
      <c r="C109" s="191"/>
      <c r="D109" s="191"/>
      <c r="E109" s="58"/>
      <c r="F109" s="191"/>
      <c r="G109" s="150"/>
      <c r="H109" s="150"/>
      <c r="I109" s="151"/>
      <c r="K109" s="2">
        <f>IF($B$4="","",IF($B$4="中学",$B$4&amp;C109,C109))</f>
      </c>
      <c r="L109" s="6">
        <f>COUNTA(G109,H109,I109)</f>
        <v>0</v>
      </c>
      <c r="M109" s="76"/>
      <c r="N109" s="77"/>
      <c r="O109" s="77"/>
      <c r="P109" s="78"/>
      <c r="Q109" s="78"/>
      <c r="R109" s="80"/>
      <c r="S109" s="82"/>
      <c r="T109" s="82"/>
      <c r="U109" s="74"/>
      <c r="V109" s="79"/>
      <c r="AC109" s="59">
        <f>IF(D109="","",C109&amp;D109)</f>
      </c>
      <c r="AD109" s="59">
        <f>IF(AC109="",1,AC109)</f>
        <v>1</v>
      </c>
      <c r="AE109" s="59">
        <f>IF(ISERROR(VLOOKUP(AD109,$AC$13:AC108,1,FALSE)),0,VLOOKUP(AD109,$AC$13:AC108,1,FALSE))</f>
        <v>0</v>
      </c>
      <c r="AF109" s="59">
        <f>IF(D109="","",C109&amp;D109&amp;E109)</f>
      </c>
      <c r="AG109" s="59">
        <f>IF(AF109="",1,AF109)</f>
        <v>1</v>
      </c>
      <c r="AH109" s="64">
        <f>IF(ISERROR(VLOOKUP(AG109,$AF$13:AF108,1,FALSE)),0,VLOOKUP(AG109,$AF$13:AF108,1,FALSE))</f>
        <v>0</v>
      </c>
      <c r="AI109" s="64">
        <f>IF(AD109=AE109,1,0)-AH110</f>
        <v>0</v>
      </c>
      <c r="AK109" s="60">
        <f>C109&amp;G109</f>
      </c>
      <c r="AL109" s="60">
        <f>$C109&amp;H109</f>
      </c>
      <c r="AM109" s="60">
        <f>$C109&amp;I109</f>
      </c>
    </row>
    <row r="110" spans="2:39" ht="27" customHeight="1">
      <c r="B110" s="200"/>
      <c r="C110" s="191"/>
      <c r="D110" s="191"/>
      <c r="E110" s="160"/>
      <c r="F110" s="191"/>
      <c r="G110" s="150"/>
      <c r="H110" s="150"/>
      <c r="I110" s="151"/>
      <c r="M110" s="76"/>
      <c r="N110" s="77"/>
      <c r="O110" s="77"/>
      <c r="P110" s="78"/>
      <c r="Q110" s="78"/>
      <c r="R110" s="80"/>
      <c r="S110" s="80"/>
      <c r="T110" s="82"/>
      <c r="U110" s="74"/>
      <c r="V110" s="79"/>
      <c r="AC110" s="62"/>
      <c r="AD110" s="62"/>
      <c r="AE110" s="62"/>
      <c r="AF110" s="62"/>
      <c r="AG110" s="62"/>
      <c r="AH110" s="64">
        <f>IF(AG109=AH109,1,0)</f>
        <v>0</v>
      </c>
      <c r="AI110" s="64"/>
      <c r="AK110" s="63"/>
      <c r="AL110" s="63"/>
      <c r="AM110" s="63"/>
    </row>
    <row r="111" spans="2:39" ht="27" customHeight="1">
      <c r="B111" s="199">
        <f>IF(AI111&lt;1,49,"ﾅﾝﾊﾞｰｶｰﾄﾞが重複しています")</f>
        <v>49</v>
      </c>
      <c r="C111" s="191"/>
      <c r="D111" s="191"/>
      <c r="E111" s="58"/>
      <c r="F111" s="191"/>
      <c r="G111" s="150"/>
      <c r="H111" s="150"/>
      <c r="I111" s="151"/>
      <c r="K111" s="2">
        <f>IF($B$4="","",IF($B$4="中学",$B$4&amp;C111,C111))</f>
      </c>
      <c r="L111" s="6">
        <f>COUNTA(G111,H111,I111)</f>
        <v>0</v>
      </c>
      <c r="M111" s="76"/>
      <c r="N111" s="77"/>
      <c r="O111" s="77"/>
      <c r="P111" s="78"/>
      <c r="Q111" s="78"/>
      <c r="R111" s="80"/>
      <c r="S111" s="80"/>
      <c r="T111" s="82"/>
      <c r="U111" s="74"/>
      <c r="V111" s="79"/>
      <c r="AC111" s="59">
        <f>IF(D111="","",C111&amp;D111)</f>
      </c>
      <c r="AD111" s="59">
        <f>IF(AC111="",1,AC111)</f>
        <v>1</v>
      </c>
      <c r="AE111" s="59">
        <f>IF(ISERROR(VLOOKUP(AD111,$AC$13:AC110,1,FALSE)),0,VLOOKUP(AD111,$AC$13:AC110,1,FALSE))</f>
        <v>0</v>
      </c>
      <c r="AF111" s="59">
        <f>IF(D111="","",C111&amp;D111&amp;E111)</f>
      </c>
      <c r="AG111" s="59">
        <f>IF(AF111="",1,AF111)</f>
        <v>1</v>
      </c>
      <c r="AH111" s="64">
        <f>IF(ISERROR(VLOOKUP(AG111,$AF$13:AF110,1,FALSE)),0,VLOOKUP(AG111,$AF$13:AF110,1,FALSE))</f>
        <v>0</v>
      </c>
      <c r="AI111" s="64">
        <f>IF(AD111=AE111,1,0)-AH112</f>
        <v>0</v>
      </c>
      <c r="AK111" s="60">
        <f>C111&amp;G111</f>
      </c>
      <c r="AL111" s="60">
        <f>$C111&amp;H111</f>
      </c>
      <c r="AM111" s="60">
        <f>$C111&amp;I111</f>
      </c>
    </row>
    <row r="112" spans="2:39" ht="27" customHeight="1">
      <c r="B112" s="200"/>
      <c r="C112" s="191"/>
      <c r="D112" s="191"/>
      <c r="E112" s="160"/>
      <c r="F112" s="191"/>
      <c r="G112" s="150"/>
      <c r="H112" s="150"/>
      <c r="I112" s="151"/>
      <c r="M112" s="76"/>
      <c r="N112" s="77"/>
      <c r="O112" s="77"/>
      <c r="P112" s="78"/>
      <c r="Q112" s="78"/>
      <c r="R112" s="80"/>
      <c r="S112" s="80"/>
      <c r="T112" s="82"/>
      <c r="U112" s="74"/>
      <c r="V112" s="79"/>
      <c r="AC112" s="62"/>
      <c r="AD112" s="62"/>
      <c r="AE112" s="62"/>
      <c r="AF112" s="62"/>
      <c r="AG112" s="62"/>
      <c r="AH112" s="64">
        <f>IF(AG111=AH111,1,0)</f>
        <v>0</v>
      </c>
      <c r="AI112" s="64"/>
      <c r="AK112" s="63"/>
      <c r="AL112" s="63"/>
      <c r="AM112" s="63"/>
    </row>
    <row r="113" spans="2:39" ht="27" customHeight="1" thickBot="1">
      <c r="B113" s="197">
        <f>IF(AI113&lt;1,50,"ﾅﾝﾊﾞｰｶｰﾄﾞが重複しています")</f>
        <v>50</v>
      </c>
      <c r="C113" s="191"/>
      <c r="D113" s="191"/>
      <c r="E113" s="58"/>
      <c r="F113" s="191"/>
      <c r="G113" s="150"/>
      <c r="H113" s="150"/>
      <c r="I113" s="151"/>
      <c r="K113" s="2">
        <f>IF($B$4="","",IF($B$4="中学",$B$4&amp;C113,C113))</f>
      </c>
      <c r="L113" s="6">
        <f>COUNTA(G113,H113,I113)</f>
        <v>0</v>
      </c>
      <c r="M113" s="76"/>
      <c r="N113" s="77"/>
      <c r="O113" s="77"/>
      <c r="P113" s="77"/>
      <c r="Q113" s="77"/>
      <c r="R113" s="82"/>
      <c r="S113" s="80"/>
      <c r="T113" s="82"/>
      <c r="U113" s="74"/>
      <c r="V113" s="79"/>
      <c r="AC113" s="59">
        <f>IF(D113="","",C113&amp;D113)</f>
      </c>
      <c r="AD113" s="59">
        <f>IF(AC113="",1,AC113)</f>
        <v>1</v>
      </c>
      <c r="AE113" s="59">
        <f>IF(ISERROR(VLOOKUP(AD113,$AC$13:AC112,1,FALSE)),0,VLOOKUP(AD113,$AC$13:AC112,1,FALSE))</f>
        <v>0</v>
      </c>
      <c r="AF113" s="59">
        <f>IF(D113="","",C113&amp;D113&amp;E113)</f>
      </c>
      <c r="AG113" s="59">
        <f>IF(AF113="",1,AF113)</f>
        <v>1</v>
      </c>
      <c r="AH113" s="64">
        <f>IF(ISERROR(VLOOKUP(AG113,$AF$13:AF112,1,FALSE)),0,VLOOKUP(AG113,$AF$13:AF112,1,FALSE))</f>
        <v>0</v>
      </c>
      <c r="AI113" s="64">
        <f>IF(AD113=AE113,1,0)-AH114</f>
        <v>0</v>
      </c>
      <c r="AK113" s="60">
        <f>C113&amp;G113</f>
      </c>
      <c r="AL113" s="60">
        <f>$C113&amp;H113</f>
      </c>
      <c r="AM113" s="60">
        <f>$C113&amp;I113</f>
      </c>
    </row>
    <row r="114" spans="2:39" ht="27" customHeight="1" thickBot="1">
      <c r="B114" s="198"/>
      <c r="C114" s="192"/>
      <c r="D114" s="192"/>
      <c r="E114" s="162"/>
      <c r="F114" s="192"/>
      <c r="G114" s="152"/>
      <c r="H114" s="152"/>
      <c r="I114" s="153"/>
      <c r="M114" s="76"/>
      <c r="N114" s="77"/>
      <c r="O114" s="77"/>
      <c r="P114" s="77"/>
      <c r="Q114" s="77"/>
      <c r="R114" s="82"/>
      <c r="S114" s="80"/>
      <c r="T114" s="82"/>
      <c r="U114" s="74"/>
      <c r="V114" s="79"/>
      <c r="AC114" s="62"/>
      <c r="AD114" s="62"/>
      <c r="AE114" s="62"/>
      <c r="AF114" s="62"/>
      <c r="AG114" s="62"/>
      <c r="AH114" s="64">
        <f>IF(AG113=AH113,1,0)</f>
        <v>0</v>
      </c>
      <c r="AI114" s="64"/>
      <c r="AK114" s="63"/>
      <c r="AL114" s="63"/>
      <c r="AM114" s="63"/>
    </row>
    <row r="115" spans="13:39" ht="20.25" customHeight="1">
      <c r="M115" s="83"/>
      <c r="N115" s="22"/>
      <c r="O115" s="22"/>
      <c r="P115" s="22"/>
      <c r="Q115" s="22"/>
      <c r="R115" s="84"/>
      <c r="S115" s="84"/>
      <c r="T115" s="84"/>
      <c r="U115" s="85"/>
      <c r="V115" s="79"/>
      <c r="AC115" s="134"/>
      <c r="AD115" s="134"/>
      <c r="AE115" s="134"/>
      <c r="AF115" s="134"/>
      <c r="AG115" s="134"/>
      <c r="AH115" s="134"/>
      <c r="AI115" s="134"/>
      <c r="AJ115" s="135"/>
      <c r="AK115" s="134"/>
      <c r="AL115" s="134"/>
      <c r="AM115" s="134"/>
    </row>
    <row r="116" spans="29:39" ht="20.25" customHeight="1">
      <c r="AC116" s="134"/>
      <c r="AD116" s="134"/>
      <c r="AE116" s="134"/>
      <c r="AF116" s="134"/>
      <c r="AG116" s="134"/>
      <c r="AH116" s="134"/>
      <c r="AI116" s="134"/>
      <c r="AJ116" s="135"/>
      <c r="AK116" s="134"/>
      <c r="AL116" s="134"/>
      <c r="AM116" s="134"/>
    </row>
    <row r="117" spans="29:39" ht="20.25" customHeight="1">
      <c r="AC117" s="134"/>
      <c r="AD117" s="134"/>
      <c r="AE117" s="134"/>
      <c r="AF117" s="134"/>
      <c r="AG117" s="134"/>
      <c r="AH117" s="134"/>
      <c r="AI117" s="134"/>
      <c r="AJ117" s="135"/>
      <c r="AK117" s="134"/>
      <c r="AL117" s="134"/>
      <c r="AM117" s="134"/>
    </row>
    <row r="118" spans="29:39" ht="15.75">
      <c r="AC118" s="134"/>
      <c r="AD118" s="134"/>
      <c r="AE118" s="134"/>
      <c r="AF118" s="134"/>
      <c r="AG118" s="134"/>
      <c r="AH118" s="134"/>
      <c r="AI118" s="134"/>
      <c r="AJ118" s="135"/>
      <c r="AK118" s="134"/>
      <c r="AL118" s="134"/>
      <c r="AM118" s="134"/>
    </row>
    <row r="119" spans="29:39" ht="15.75">
      <c r="AC119" s="134"/>
      <c r="AD119" s="134"/>
      <c r="AE119" s="134"/>
      <c r="AF119" s="134"/>
      <c r="AG119" s="134"/>
      <c r="AH119" s="134"/>
      <c r="AI119" s="134"/>
      <c r="AJ119" s="135"/>
      <c r="AK119" s="134"/>
      <c r="AL119" s="134"/>
      <c r="AM119" s="134"/>
    </row>
    <row r="120" spans="29:39" ht="15.75">
      <c r="AC120" s="134"/>
      <c r="AD120" s="134"/>
      <c r="AE120" s="134"/>
      <c r="AF120" s="134"/>
      <c r="AG120" s="134"/>
      <c r="AH120" s="134"/>
      <c r="AI120" s="134"/>
      <c r="AJ120" s="135"/>
      <c r="AK120" s="134"/>
      <c r="AL120" s="134"/>
      <c r="AM120" s="134"/>
    </row>
    <row r="121" spans="29:39" ht="15.75">
      <c r="AC121" s="134"/>
      <c r="AD121" s="134"/>
      <c r="AE121" s="134"/>
      <c r="AF121" s="134"/>
      <c r="AG121" s="134"/>
      <c r="AH121" s="134"/>
      <c r="AI121" s="134"/>
      <c r="AJ121" s="135"/>
      <c r="AK121" s="134"/>
      <c r="AL121" s="134"/>
      <c r="AM121" s="134"/>
    </row>
    <row r="122" spans="29:39" ht="15.75">
      <c r="AC122" s="134"/>
      <c r="AD122" s="134"/>
      <c r="AE122" s="134"/>
      <c r="AF122" s="134"/>
      <c r="AG122" s="134"/>
      <c r="AH122" s="134"/>
      <c r="AI122" s="134"/>
      <c r="AJ122" s="135"/>
      <c r="AK122" s="134"/>
      <c r="AL122" s="134"/>
      <c r="AM122" s="134"/>
    </row>
    <row r="123" spans="29:39" ht="15.75">
      <c r="AC123" s="134"/>
      <c r="AD123" s="134"/>
      <c r="AE123" s="134"/>
      <c r="AF123" s="134"/>
      <c r="AG123" s="134"/>
      <c r="AH123" s="134"/>
      <c r="AI123" s="134"/>
      <c r="AJ123" s="135"/>
      <c r="AK123" s="134"/>
      <c r="AL123" s="134"/>
      <c r="AM123" s="134"/>
    </row>
    <row r="124" spans="29:39" ht="15.75">
      <c r="AC124" s="134"/>
      <c r="AD124" s="134"/>
      <c r="AE124" s="134"/>
      <c r="AF124" s="134"/>
      <c r="AG124" s="134"/>
      <c r="AH124" s="134"/>
      <c r="AI124" s="134"/>
      <c r="AJ124" s="135"/>
      <c r="AK124" s="134"/>
      <c r="AL124" s="134"/>
      <c r="AM124" s="134"/>
    </row>
    <row r="125" spans="29:39" ht="15.75">
      <c r="AC125" s="134"/>
      <c r="AD125" s="134"/>
      <c r="AE125" s="134"/>
      <c r="AF125" s="134"/>
      <c r="AG125" s="134"/>
      <c r="AH125" s="134"/>
      <c r="AI125" s="134"/>
      <c r="AJ125" s="135"/>
      <c r="AK125" s="134"/>
      <c r="AL125" s="134"/>
      <c r="AM125" s="134"/>
    </row>
    <row r="126" spans="29:39" ht="15.75">
      <c r="AC126" s="134"/>
      <c r="AD126" s="134"/>
      <c r="AE126" s="134"/>
      <c r="AF126" s="134"/>
      <c r="AG126" s="134"/>
      <c r="AH126" s="134"/>
      <c r="AI126" s="134"/>
      <c r="AJ126" s="135"/>
      <c r="AK126" s="134"/>
      <c r="AL126" s="134"/>
      <c r="AM126" s="134"/>
    </row>
    <row r="127" spans="29:39" ht="15.75">
      <c r="AC127" s="134"/>
      <c r="AD127" s="134"/>
      <c r="AE127" s="134"/>
      <c r="AF127" s="134"/>
      <c r="AG127" s="134"/>
      <c r="AH127" s="134"/>
      <c r="AI127" s="134"/>
      <c r="AJ127" s="135"/>
      <c r="AK127" s="134"/>
      <c r="AL127" s="134"/>
      <c r="AM127" s="134"/>
    </row>
    <row r="128" spans="29:39" ht="15.75">
      <c r="AC128" s="134"/>
      <c r="AD128" s="134"/>
      <c r="AE128" s="134"/>
      <c r="AF128" s="134"/>
      <c r="AG128" s="134"/>
      <c r="AH128" s="134"/>
      <c r="AI128" s="134"/>
      <c r="AJ128" s="135"/>
      <c r="AK128" s="134"/>
      <c r="AL128" s="134"/>
      <c r="AM128" s="134"/>
    </row>
    <row r="129" spans="29:39" ht="15.75">
      <c r="AC129" s="134"/>
      <c r="AD129" s="134"/>
      <c r="AE129" s="134"/>
      <c r="AF129" s="134"/>
      <c r="AG129" s="134"/>
      <c r="AH129" s="134"/>
      <c r="AI129" s="134"/>
      <c r="AJ129" s="135"/>
      <c r="AK129" s="134"/>
      <c r="AL129" s="134"/>
      <c r="AM129" s="134"/>
    </row>
    <row r="130" spans="29:39" ht="15.75">
      <c r="AC130" s="134"/>
      <c r="AD130" s="134"/>
      <c r="AE130" s="134"/>
      <c r="AF130" s="134"/>
      <c r="AG130" s="134"/>
      <c r="AH130" s="134"/>
      <c r="AI130" s="134"/>
      <c r="AJ130" s="135"/>
      <c r="AK130" s="134"/>
      <c r="AL130" s="134"/>
      <c r="AM130" s="134"/>
    </row>
    <row r="131" spans="29:39" ht="15.75">
      <c r="AC131" s="134"/>
      <c r="AD131" s="134"/>
      <c r="AE131" s="134"/>
      <c r="AF131" s="134"/>
      <c r="AG131" s="134"/>
      <c r="AH131" s="134"/>
      <c r="AI131" s="134"/>
      <c r="AJ131" s="135"/>
      <c r="AK131" s="134"/>
      <c r="AL131" s="134"/>
      <c r="AM131" s="134"/>
    </row>
    <row r="132" spans="29:39" ht="15.75">
      <c r="AC132" s="134"/>
      <c r="AD132" s="134"/>
      <c r="AE132" s="134"/>
      <c r="AF132" s="134"/>
      <c r="AG132" s="134"/>
      <c r="AH132" s="134"/>
      <c r="AI132" s="134"/>
      <c r="AJ132" s="135"/>
      <c r="AK132" s="134"/>
      <c r="AL132" s="134"/>
      <c r="AM132" s="134"/>
    </row>
    <row r="133" spans="29:39" ht="15.75">
      <c r="AC133" s="134"/>
      <c r="AD133" s="134"/>
      <c r="AE133" s="134"/>
      <c r="AF133" s="134"/>
      <c r="AG133" s="134"/>
      <c r="AH133" s="134"/>
      <c r="AI133" s="134"/>
      <c r="AJ133" s="135"/>
      <c r="AK133" s="134"/>
      <c r="AL133" s="134"/>
      <c r="AM133" s="134"/>
    </row>
    <row r="134" spans="29:39" ht="15.75">
      <c r="AC134" s="134"/>
      <c r="AD134" s="134"/>
      <c r="AE134" s="134"/>
      <c r="AF134" s="134"/>
      <c r="AG134" s="134"/>
      <c r="AH134" s="134"/>
      <c r="AI134" s="134"/>
      <c r="AJ134" s="135"/>
      <c r="AK134" s="134"/>
      <c r="AL134" s="134"/>
      <c r="AM134" s="134"/>
    </row>
    <row r="135" spans="29:39" ht="15.75">
      <c r="AC135" s="134"/>
      <c r="AD135" s="134"/>
      <c r="AE135" s="134"/>
      <c r="AF135" s="134"/>
      <c r="AG135" s="134"/>
      <c r="AH135" s="134"/>
      <c r="AI135" s="134"/>
      <c r="AJ135" s="135"/>
      <c r="AK135" s="134"/>
      <c r="AL135" s="134"/>
      <c r="AM135" s="134"/>
    </row>
    <row r="136" spans="29:39" ht="15.75">
      <c r="AC136" s="134"/>
      <c r="AD136" s="134"/>
      <c r="AE136" s="134"/>
      <c r="AF136" s="134"/>
      <c r="AG136" s="134"/>
      <c r="AH136" s="134"/>
      <c r="AI136" s="134"/>
      <c r="AJ136" s="135"/>
      <c r="AK136" s="134"/>
      <c r="AL136" s="134"/>
      <c r="AM136" s="134"/>
    </row>
    <row r="137" spans="29:39" ht="15.75">
      <c r="AC137" s="134"/>
      <c r="AD137" s="134"/>
      <c r="AE137" s="134"/>
      <c r="AF137" s="134"/>
      <c r="AG137" s="134"/>
      <c r="AH137" s="134"/>
      <c r="AI137" s="134"/>
      <c r="AJ137" s="135"/>
      <c r="AK137" s="134"/>
      <c r="AL137" s="134"/>
      <c r="AM137" s="134"/>
    </row>
    <row r="138" spans="29:39" ht="15.75">
      <c r="AC138" s="134"/>
      <c r="AD138" s="134"/>
      <c r="AE138" s="134"/>
      <c r="AF138" s="134"/>
      <c r="AG138" s="134"/>
      <c r="AH138" s="134"/>
      <c r="AI138" s="134"/>
      <c r="AJ138" s="135"/>
      <c r="AK138" s="134"/>
      <c r="AL138" s="134"/>
      <c r="AM138" s="134"/>
    </row>
    <row r="139" spans="29:39" ht="15.75">
      <c r="AC139" s="134"/>
      <c r="AD139" s="134"/>
      <c r="AE139" s="134"/>
      <c r="AF139" s="134"/>
      <c r="AG139" s="134"/>
      <c r="AH139" s="134"/>
      <c r="AI139" s="134"/>
      <c r="AJ139" s="135"/>
      <c r="AK139" s="134"/>
      <c r="AL139" s="134"/>
      <c r="AM139" s="134"/>
    </row>
    <row r="140" spans="29:39" ht="15.75">
      <c r="AC140" s="134"/>
      <c r="AD140" s="134"/>
      <c r="AE140" s="134"/>
      <c r="AF140" s="134"/>
      <c r="AG140" s="134"/>
      <c r="AH140" s="134"/>
      <c r="AI140" s="134"/>
      <c r="AJ140" s="135"/>
      <c r="AK140" s="134"/>
      <c r="AL140" s="134"/>
      <c r="AM140" s="134"/>
    </row>
    <row r="141" spans="29:39" ht="15.75">
      <c r="AC141" s="134"/>
      <c r="AD141" s="134"/>
      <c r="AE141" s="134"/>
      <c r="AF141" s="134"/>
      <c r="AG141" s="134"/>
      <c r="AH141" s="134"/>
      <c r="AI141" s="134"/>
      <c r="AJ141" s="135"/>
      <c r="AK141" s="134"/>
      <c r="AL141" s="134"/>
      <c r="AM141" s="134"/>
    </row>
    <row r="142" spans="29:39" ht="15.75">
      <c r="AC142" s="134"/>
      <c r="AD142" s="134"/>
      <c r="AE142" s="134"/>
      <c r="AF142" s="134"/>
      <c r="AG142" s="134"/>
      <c r="AH142" s="134"/>
      <c r="AI142" s="134"/>
      <c r="AJ142" s="135"/>
      <c r="AK142" s="134"/>
      <c r="AL142" s="134"/>
      <c r="AM142" s="134"/>
    </row>
    <row r="143" spans="29:39" ht="15.75">
      <c r="AC143" s="134"/>
      <c r="AD143" s="134"/>
      <c r="AE143" s="134"/>
      <c r="AF143" s="134"/>
      <c r="AG143" s="134"/>
      <c r="AH143" s="134"/>
      <c r="AI143" s="134"/>
      <c r="AJ143" s="135"/>
      <c r="AK143" s="134"/>
      <c r="AL143" s="134"/>
      <c r="AM143" s="134"/>
    </row>
    <row r="144" spans="29:39" ht="15.75">
      <c r="AC144" s="134"/>
      <c r="AD144" s="134"/>
      <c r="AE144" s="134"/>
      <c r="AF144" s="134"/>
      <c r="AG144" s="134"/>
      <c r="AH144" s="134"/>
      <c r="AI144" s="134"/>
      <c r="AJ144" s="135"/>
      <c r="AK144" s="134"/>
      <c r="AL144" s="134"/>
      <c r="AM144" s="134"/>
    </row>
    <row r="145" spans="29:39" ht="15.75">
      <c r="AC145" s="134"/>
      <c r="AD145" s="134"/>
      <c r="AE145" s="134"/>
      <c r="AF145" s="134"/>
      <c r="AG145" s="134"/>
      <c r="AH145" s="134"/>
      <c r="AI145" s="134"/>
      <c r="AJ145" s="135"/>
      <c r="AK145" s="134"/>
      <c r="AL145" s="134"/>
      <c r="AM145" s="134"/>
    </row>
    <row r="146" spans="29:39" ht="15.75">
      <c r="AC146" s="134"/>
      <c r="AD146" s="134"/>
      <c r="AE146" s="134"/>
      <c r="AF146" s="134"/>
      <c r="AG146" s="134"/>
      <c r="AH146" s="134"/>
      <c r="AI146" s="134"/>
      <c r="AJ146" s="135"/>
      <c r="AK146" s="134"/>
      <c r="AL146" s="134"/>
      <c r="AM146" s="134"/>
    </row>
    <row r="147" spans="29:39" ht="15.75">
      <c r="AC147" s="134"/>
      <c r="AD147" s="134"/>
      <c r="AE147" s="134"/>
      <c r="AF147" s="134"/>
      <c r="AG147" s="134"/>
      <c r="AH147" s="134"/>
      <c r="AI147" s="134"/>
      <c r="AJ147" s="135"/>
      <c r="AK147" s="134"/>
      <c r="AL147" s="134"/>
      <c r="AM147" s="134"/>
    </row>
    <row r="148" spans="29:39" ht="15.75">
      <c r="AC148" s="134"/>
      <c r="AD148" s="134"/>
      <c r="AE148" s="134"/>
      <c r="AF148" s="134"/>
      <c r="AG148" s="134"/>
      <c r="AH148" s="134"/>
      <c r="AI148" s="134"/>
      <c r="AJ148" s="135"/>
      <c r="AK148" s="134"/>
      <c r="AL148" s="134"/>
      <c r="AM148" s="134"/>
    </row>
    <row r="149" spans="29:39" ht="15.75">
      <c r="AC149" s="134"/>
      <c r="AD149" s="134"/>
      <c r="AE149" s="134"/>
      <c r="AF149" s="134"/>
      <c r="AG149" s="134"/>
      <c r="AH149" s="134"/>
      <c r="AI149" s="134"/>
      <c r="AJ149" s="135"/>
      <c r="AK149" s="134"/>
      <c r="AL149" s="134"/>
      <c r="AM149" s="134"/>
    </row>
    <row r="150" spans="29:39" ht="15.75">
      <c r="AC150" s="134"/>
      <c r="AD150" s="134"/>
      <c r="AE150" s="134"/>
      <c r="AF150" s="134"/>
      <c r="AG150" s="134"/>
      <c r="AH150" s="134"/>
      <c r="AI150" s="134"/>
      <c r="AJ150" s="135"/>
      <c r="AK150" s="134"/>
      <c r="AL150" s="134"/>
      <c r="AM150" s="134"/>
    </row>
    <row r="151" spans="29:39" ht="15.75">
      <c r="AC151" s="134"/>
      <c r="AD151" s="134"/>
      <c r="AE151" s="134"/>
      <c r="AF151" s="134"/>
      <c r="AG151" s="134"/>
      <c r="AH151" s="134"/>
      <c r="AI151" s="134"/>
      <c r="AJ151" s="135"/>
      <c r="AK151" s="134"/>
      <c r="AL151" s="134"/>
      <c r="AM151" s="134"/>
    </row>
    <row r="152" spans="29:39" ht="15.75">
      <c r="AC152" s="134"/>
      <c r="AD152" s="134"/>
      <c r="AE152" s="134"/>
      <c r="AF152" s="134"/>
      <c r="AG152" s="134"/>
      <c r="AH152" s="134"/>
      <c r="AI152" s="134"/>
      <c r="AJ152" s="135"/>
      <c r="AK152" s="134"/>
      <c r="AL152" s="134"/>
      <c r="AM152" s="134"/>
    </row>
    <row r="153" spans="29:39" ht="15.75">
      <c r="AC153" s="134"/>
      <c r="AD153" s="134"/>
      <c r="AE153" s="134"/>
      <c r="AF153" s="134"/>
      <c r="AG153" s="134"/>
      <c r="AH153" s="134"/>
      <c r="AI153" s="134"/>
      <c r="AJ153" s="135"/>
      <c r="AK153" s="134"/>
      <c r="AL153" s="134"/>
      <c r="AM153" s="134"/>
    </row>
    <row r="154" spans="29:39" ht="15.75">
      <c r="AC154" s="134"/>
      <c r="AD154" s="134"/>
      <c r="AE154" s="134"/>
      <c r="AF154" s="134"/>
      <c r="AG154" s="134"/>
      <c r="AH154" s="134"/>
      <c r="AI154" s="134"/>
      <c r="AJ154" s="135"/>
      <c r="AK154" s="134"/>
      <c r="AL154" s="134"/>
      <c r="AM154" s="134"/>
    </row>
    <row r="155" spans="29:39" ht="15.75">
      <c r="AC155" s="134"/>
      <c r="AD155" s="134"/>
      <c r="AE155" s="134"/>
      <c r="AF155" s="134"/>
      <c r="AG155" s="134"/>
      <c r="AH155" s="134"/>
      <c r="AI155" s="134"/>
      <c r="AJ155" s="135"/>
      <c r="AK155" s="134"/>
      <c r="AL155" s="134"/>
      <c r="AM155" s="134"/>
    </row>
    <row r="156" spans="29:39" ht="15.75">
      <c r="AC156" s="134"/>
      <c r="AD156" s="134"/>
      <c r="AE156" s="134"/>
      <c r="AF156" s="134"/>
      <c r="AG156" s="134"/>
      <c r="AH156" s="134"/>
      <c r="AI156" s="134"/>
      <c r="AJ156" s="134"/>
      <c r="AK156" s="134"/>
      <c r="AL156" s="134"/>
      <c r="AM156" s="134"/>
    </row>
    <row r="157" spans="29:39" ht="15.75">
      <c r="AC157" s="134"/>
      <c r="AD157" s="134"/>
      <c r="AE157" s="134"/>
      <c r="AF157" s="134"/>
      <c r="AG157" s="134"/>
      <c r="AH157" s="134"/>
      <c r="AI157" s="134"/>
      <c r="AJ157" s="134"/>
      <c r="AK157" s="134"/>
      <c r="AL157" s="134"/>
      <c r="AM157" s="134"/>
    </row>
  </sheetData>
  <sheetProtection password="DC62" sheet="1" selectLockedCells="1"/>
  <mergeCells count="226">
    <mergeCell ref="F97:F98"/>
    <mergeCell ref="F99:F100"/>
    <mergeCell ref="F69:F70"/>
    <mergeCell ref="F71:F72"/>
    <mergeCell ref="F89:F90"/>
    <mergeCell ref="F91:F92"/>
    <mergeCell ref="F81:F82"/>
    <mergeCell ref="F83:F84"/>
    <mergeCell ref="F93:F94"/>
    <mergeCell ref="F95:F96"/>
    <mergeCell ref="F113:F114"/>
    <mergeCell ref="F101:F102"/>
    <mergeCell ref="F103:F104"/>
    <mergeCell ref="F105:F106"/>
    <mergeCell ref="F107:F108"/>
    <mergeCell ref="F109:F110"/>
    <mergeCell ref="F111:F112"/>
    <mergeCell ref="F85:F86"/>
    <mergeCell ref="F87:F88"/>
    <mergeCell ref="F49:F50"/>
    <mergeCell ref="F67:F68"/>
    <mergeCell ref="F77:F78"/>
    <mergeCell ref="F79:F80"/>
    <mergeCell ref="F73:F74"/>
    <mergeCell ref="F75:F76"/>
    <mergeCell ref="F63:F64"/>
    <mergeCell ref="F65:F66"/>
    <mergeCell ref="F61:F62"/>
    <mergeCell ref="F47:F48"/>
    <mergeCell ref="F41:F42"/>
    <mergeCell ref="F43:F44"/>
    <mergeCell ref="F45:F46"/>
    <mergeCell ref="F51:F52"/>
    <mergeCell ref="F53:F54"/>
    <mergeCell ref="F55:F56"/>
    <mergeCell ref="F59:F60"/>
    <mergeCell ref="F57:F58"/>
    <mergeCell ref="B4:C4"/>
    <mergeCell ref="D4:E4"/>
    <mergeCell ref="D15:D16"/>
    <mergeCell ref="B8:C8"/>
    <mergeCell ref="B13:B14"/>
    <mergeCell ref="C15:C16"/>
    <mergeCell ref="C11:C12"/>
    <mergeCell ref="D11:D12"/>
    <mergeCell ref="B11:B12"/>
    <mergeCell ref="C13:C14"/>
    <mergeCell ref="F39:F40"/>
    <mergeCell ref="F29:F30"/>
    <mergeCell ref="F31:F32"/>
    <mergeCell ref="F33:F34"/>
    <mergeCell ref="F35:F36"/>
    <mergeCell ref="F37:F38"/>
    <mergeCell ref="G5:I5"/>
    <mergeCell ref="D6:I6"/>
    <mergeCell ref="F13:F14"/>
    <mergeCell ref="F25:F26"/>
    <mergeCell ref="G11:I11"/>
    <mergeCell ref="G12:I12"/>
    <mergeCell ref="D13:D14"/>
    <mergeCell ref="F27:F28"/>
    <mergeCell ref="B5:B6"/>
    <mergeCell ref="D5:E5"/>
    <mergeCell ref="F17:F18"/>
    <mergeCell ref="F19:F20"/>
    <mergeCell ref="F21:F22"/>
    <mergeCell ref="F23:F24"/>
    <mergeCell ref="F15:F16"/>
    <mergeCell ref="F11:F12"/>
    <mergeCell ref="B15:B16"/>
    <mergeCell ref="B1:F1"/>
    <mergeCell ref="D3:E3"/>
    <mergeCell ref="F3:G3"/>
    <mergeCell ref="H3:I3"/>
    <mergeCell ref="B3:C3"/>
    <mergeCell ref="G1:I1"/>
    <mergeCell ref="B21:B22"/>
    <mergeCell ref="C21:C22"/>
    <mergeCell ref="D21:D22"/>
    <mergeCell ref="B17:B18"/>
    <mergeCell ref="C17:C18"/>
    <mergeCell ref="B19:B20"/>
    <mergeCell ref="C19:C20"/>
    <mergeCell ref="D19:D20"/>
    <mergeCell ref="D17:D18"/>
    <mergeCell ref="B23:B24"/>
    <mergeCell ref="C23:C24"/>
    <mergeCell ref="D23:D24"/>
    <mergeCell ref="B25:B26"/>
    <mergeCell ref="C25:C26"/>
    <mergeCell ref="D25:D26"/>
    <mergeCell ref="B27:B28"/>
    <mergeCell ref="C27:C28"/>
    <mergeCell ref="D27:D28"/>
    <mergeCell ref="B29:B30"/>
    <mergeCell ref="C29:C30"/>
    <mergeCell ref="D29:D30"/>
    <mergeCell ref="B35:B36"/>
    <mergeCell ref="C35:C36"/>
    <mergeCell ref="D35:D36"/>
    <mergeCell ref="B31:B32"/>
    <mergeCell ref="C31:C32"/>
    <mergeCell ref="D31:D32"/>
    <mergeCell ref="B33:B34"/>
    <mergeCell ref="D33:D34"/>
    <mergeCell ref="C33:C34"/>
    <mergeCell ref="B39:B40"/>
    <mergeCell ref="C39:C40"/>
    <mergeCell ref="D39:D40"/>
    <mergeCell ref="B37:B38"/>
    <mergeCell ref="C37:C38"/>
    <mergeCell ref="D37:D38"/>
    <mergeCell ref="B57:B58"/>
    <mergeCell ref="B41:B42"/>
    <mergeCell ref="C41:C42"/>
    <mergeCell ref="D41:D42"/>
    <mergeCell ref="B47:B48"/>
    <mergeCell ref="D43:D44"/>
    <mergeCell ref="D45:D46"/>
    <mergeCell ref="B43:B44"/>
    <mergeCell ref="C43:C44"/>
    <mergeCell ref="B45:B46"/>
    <mergeCell ref="B49:B50"/>
    <mergeCell ref="C51:C52"/>
    <mergeCell ref="D51:D52"/>
    <mergeCell ref="B55:B56"/>
    <mergeCell ref="C55:C56"/>
    <mergeCell ref="D55:D56"/>
    <mergeCell ref="B51:B52"/>
    <mergeCell ref="B53:B54"/>
    <mergeCell ref="C53:C54"/>
    <mergeCell ref="D53:D54"/>
    <mergeCell ref="B63:B64"/>
    <mergeCell ref="C47:C48"/>
    <mergeCell ref="D47:D48"/>
    <mergeCell ref="B61:B62"/>
    <mergeCell ref="C61:C62"/>
    <mergeCell ref="D61:D62"/>
    <mergeCell ref="B59:B60"/>
    <mergeCell ref="C59:C60"/>
    <mergeCell ref="D59:D60"/>
    <mergeCell ref="C57:C58"/>
    <mergeCell ref="B65:B66"/>
    <mergeCell ref="C49:C50"/>
    <mergeCell ref="D49:D50"/>
    <mergeCell ref="B67:B68"/>
    <mergeCell ref="C67:C68"/>
    <mergeCell ref="D67:D68"/>
    <mergeCell ref="C63:C64"/>
    <mergeCell ref="D63:D64"/>
    <mergeCell ref="C65:C66"/>
    <mergeCell ref="D65:D66"/>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B81:B82"/>
    <mergeCell ref="C81:C82"/>
    <mergeCell ref="D81:D82"/>
    <mergeCell ref="B83:B84"/>
    <mergeCell ref="C83:C84"/>
    <mergeCell ref="D83:D84"/>
    <mergeCell ref="B85:B86"/>
    <mergeCell ref="C85:C86"/>
    <mergeCell ref="D85:D86"/>
    <mergeCell ref="B87:B88"/>
    <mergeCell ref="C87:C88"/>
    <mergeCell ref="D87:D88"/>
    <mergeCell ref="B95:B96"/>
    <mergeCell ref="B89:B90"/>
    <mergeCell ref="C89:C90"/>
    <mergeCell ref="D89:D90"/>
    <mergeCell ref="C95:C96"/>
    <mergeCell ref="D95:D96"/>
    <mergeCell ref="B91:B92"/>
    <mergeCell ref="C91:C92"/>
    <mergeCell ref="D91:D92"/>
    <mergeCell ref="B93:B94"/>
    <mergeCell ref="B97:B98"/>
    <mergeCell ref="C97:C98"/>
    <mergeCell ref="D97:D98"/>
    <mergeCell ref="B99:B100"/>
    <mergeCell ref="C99:C100"/>
    <mergeCell ref="D99:D100"/>
    <mergeCell ref="B101:B102"/>
    <mergeCell ref="C101:C102"/>
    <mergeCell ref="D101:D102"/>
    <mergeCell ref="B107:B108"/>
    <mergeCell ref="C107:C108"/>
    <mergeCell ref="D107:D108"/>
    <mergeCell ref="B103:B104"/>
    <mergeCell ref="C103:C104"/>
    <mergeCell ref="D103:D104"/>
    <mergeCell ref="B105:B106"/>
    <mergeCell ref="B113:B114"/>
    <mergeCell ref="C113:C114"/>
    <mergeCell ref="D113:D114"/>
    <mergeCell ref="B109:B110"/>
    <mergeCell ref="C109:C110"/>
    <mergeCell ref="D109:D110"/>
    <mergeCell ref="B111:B112"/>
    <mergeCell ref="C111:C112"/>
    <mergeCell ref="M3:Q7"/>
    <mergeCell ref="D111:D112"/>
    <mergeCell ref="C105:C106"/>
    <mergeCell ref="D105:D106"/>
    <mergeCell ref="C93:C94"/>
    <mergeCell ref="D93:D94"/>
    <mergeCell ref="D57:D58"/>
    <mergeCell ref="C45:C46"/>
    <mergeCell ref="H4:I4"/>
    <mergeCell ref="F4:G4"/>
  </mergeCells>
  <conditionalFormatting sqref="D15:D16">
    <cfRule type="expression" priority="101" dxfId="73" stopIfTrue="1">
      <formula>NOT(ISERROR(SEARCH("女",C15)))</formula>
    </cfRule>
    <cfRule type="expression" priority="102" dxfId="72" stopIfTrue="1">
      <formula>NOT(ISERROR(SEARCH("男",C15)))</formula>
    </cfRule>
  </conditionalFormatting>
  <conditionalFormatting sqref="F15:F114">
    <cfRule type="expression" priority="103" dxfId="73" stopIfTrue="1">
      <formula>NOT(ISERROR(SEARCH("女",C15)))</formula>
    </cfRule>
    <cfRule type="expression" priority="104" dxfId="72" stopIfTrue="1">
      <formula>NOT(ISERROR(SEARCH("男",C15)))</formula>
    </cfRule>
  </conditionalFormatting>
  <conditionalFormatting sqref="E15 E17">
    <cfRule type="expression" priority="105" dxfId="73" stopIfTrue="1">
      <formula>NOT(ISERROR(SEARCH("女",C15)))</formula>
    </cfRule>
    <cfRule type="expression" priority="106" dxfId="72" stopIfTrue="1">
      <formula>NOT(ISERROR(SEARCH("男",C15)))</formula>
    </cfRule>
  </conditionalFormatting>
  <conditionalFormatting sqref="G15">
    <cfRule type="expression" priority="109" dxfId="73" stopIfTrue="1">
      <formula>NOT(ISERROR(SEARCH("女",C15)))</formula>
    </cfRule>
    <cfRule type="expression" priority="110" dxfId="72" stopIfTrue="1">
      <formula>NOT(ISERROR(SEARCH("男",C15)))</formula>
    </cfRule>
  </conditionalFormatting>
  <conditionalFormatting sqref="H15">
    <cfRule type="expression" priority="111" dxfId="73" stopIfTrue="1">
      <formula>NOT(ISERROR(SEARCH("女",C15)))</formula>
    </cfRule>
    <cfRule type="expression" priority="112" dxfId="72" stopIfTrue="1">
      <formula>NOT(ISERROR(SEARCH("男",C15)))</formula>
    </cfRule>
  </conditionalFormatting>
  <conditionalFormatting sqref="G16">
    <cfRule type="expression" priority="113" dxfId="73" stopIfTrue="1">
      <formula>NOT(ISERROR(SEARCH("女",C15)))</formula>
    </cfRule>
    <cfRule type="expression" priority="114" dxfId="72" stopIfTrue="1">
      <formula>NOT(ISERROR(SEARCH("男",C15)))</formula>
    </cfRule>
  </conditionalFormatting>
  <conditionalFormatting sqref="H16">
    <cfRule type="expression" priority="115" dxfId="73" stopIfTrue="1">
      <formula>NOT(ISERROR(SEARCH("女",C15)))</formula>
    </cfRule>
    <cfRule type="expression" priority="116" dxfId="72" stopIfTrue="1">
      <formula>NOT(ISERROR(SEARCH("男",C15)))</formula>
    </cfRule>
  </conditionalFormatting>
  <conditionalFormatting sqref="I15">
    <cfRule type="expression" priority="133" dxfId="73" stopIfTrue="1">
      <formula>NOT(ISERROR(SEARCH("女",C15)))</formula>
    </cfRule>
    <cfRule type="expression" priority="134" dxfId="72" stopIfTrue="1">
      <formula>NOT(ISERROR(SEARCH("男",C15)))</formula>
    </cfRule>
  </conditionalFormatting>
  <conditionalFormatting sqref="I16">
    <cfRule type="expression" priority="135" dxfId="73" stopIfTrue="1">
      <formula>NOT(ISERROR(SEARCH("女",C15)))</formula>
    </cfRule>
    <cfRule type="expression" priority="136" dxfId="72" stopIfTrue="1">
      <formula>NOT(ISERROR(SEARCH("男",C15)))</formula>
    </cfRule>
  </conditionalFormatting>
  <conditionalFormatting sqref="G12:I12">
    <cfRule type="containsText" priority="89" dxfId="144" operator="containsText" text="未">
      <formula>NOT(ISERROR(SEARCH("未",G12)))</formula>
    </cfRule>
    <cfRule type="containsText" priority="90" dxfId="145" operator="containsText" text="未">
      <formula>NOT(ISERROR(SEARCH("未",G12)))</formula>
    </cfRule>
    <cfRule type="containsText" priority="91" dxfId="119" operator="containsText" text="未">
      <formula>NOT(ISERROR(SEARCH("未",G12)))</formula>
    </cfRule>
  </conditionalFormatting>
  <conditionalFormatting sqref="G12:I12">
    <cfRule type="containsText" priority="87" dxfId="145" operator="containsText" text="未">
      <formula>NOT(ISERROR(SEARCH("未",G12)))</formula>
    </cfRule>
    <cfRule type="containsText" priority="88" dxfId="119" operator="containsText" text="未">
      <formula>NOT(ISERROR(SEARCH("未",G12)))</formula>
    </cfRule>
  </conditionalFormatting>
  <conditionalFormatting sqref="G12:I12">
    <cfRule type="containsText" priority="85" dxfId="88" operator="containsText" text="未入力">
      <formula>NOT(ISERROR(SEARCH("未入力",G12)))</formula>
    </cfRule>
    <cfRule type="containsText" priority="86" dxfId="119" operator="containsText" text="未入力">
      <formula>NOT(ISERROR(SEARCH("未入力",G12)))</formula>
    </cfRule>
  </conditionalFormatting>
  <conditionalFormatting sqref="C15:C114">
    <cfRule type="containsText" priority="82" dxfId="73" operator="containsText" stopIfTrue="1" text="女">
      <formula>NOT(ISERROR(SEARCH("女",C15)))</formula>
    </cfRule>
    <cfRule type="containsText" priority="83" dxfId="117" operator="containsText" stopIfTrue="1" text="男">
      <formula>NOT(ISERROR(SEARCH("男",C15)))</formula>
    </cfRule>
  </conditionalFormatting>
  <conditionalFormatting sqref="G17 G19 G21 G23 G25 G27 G29 G31 G33 G35 G37 G39 G41 G43 G45 G47 G49 G51 G53 G55 G57 G59 G61 G63 G65 G67 G69 G71 G73 G75 G77 G79 G81 G83 G85 G87 G89 G91 G93 G95 G97 G99 G101 G103 G105 G107 G109 G111 G113">
    <cfRule type="expression" priority="47" dxfId="73" stopIfTrue="1">
      <formula>NOT(ISERROR(SEARCH("女",C17)))</formula>
    </cfRule>
    <cfRule type="expression" priority="48" dxfId="72" stopIfTrue="1">
      <formula>NOT(ISERROR(SEARCH("男",C17)))</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priority="49" dxfId="73" stopIfTrue="1">
      <formula>NOT(ISERROR(SEARCH("女",C17)))</formula>
    </cfRule>
    <cfRule type="expression" priority="50" dxfId="72" stopIfTrue="1">
      <formula>NOT(ISERROR(SEARCH("男",C17)))</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priority="51" dxfId="73" stopIfTrue="1">
      <formula>NOT(ISERROR(SEARCH("女",C17)))</formula>
    </cfRule>
    <cfRule type="expression" priority="52" dxfId="72" stopIfTrue="1">
      <formula>NOT(ISERROR(SEARCH("男",C17)))</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priority="53" dxfId="73" stopIfTrue="1">
      <formula>NOT(ISERROR(SEARCH("女",C17)))</formula>
    </cfRule>
    <cfRule type="expression" priority="54" dxfId="72" stopIfTrue="1">
      <formula>NOT(ISERROR(SEARCH("男",C17)))</formula>
    </cfRule>
  </conditionalFormatting>
  <conditionalFormatting sqref="I17 I19 I21 I23 I25 I27 I29 I31 I33 I35 I37 I39 I41 I43 I45 I47 I49 I51 I53 I55 I57 I59 I61 I63 I65 I67 I69 I71 I73 I75 I77 I79 I81 I83 I85 I87 I89 I91 I93 I95 I97 I99 I101 I103 I105 I107 I109 I111 I113">
    <cfRule type="expression" priority="55" dxfId="73" stopIfTrue="1">
      <formula>NOT(ISERROR(SEARCH("女",C17)))</formula>
    </cfRule>
    <cfRule type="expression" priority="56" dxfId="72" stopIfTrue="1">
      <formula>NOT(ISERROR(SEARCH("男",C17)))</formula>
    </cfRule>
  </conditionalFormatting>
  <conditionalFormatting sqref="I18 I20 I22 I24 I26 I28 I30 I32 I34 I36 I38 I40 I42 I44 I46 I48 I50 I52 I54 I56 I58 I60 I62 I64 I66 I68 I70 I72 I74 I76 I78 I80 I82 I84 I86 I88 I90 I92 I94 I96 I98 I100 I102 I104 I106 I108 I110 I112 I114">
    <cfRule type="expression" priority="57" dxfId="73" stopIfTrue="1">
      <formula>NOT(ISERROR(SEARCH("女",C17)))</formula>
    </cfRule>
    <cfRule type="expression" priority="58" dxfId="72" stopIfTrue="1">
      <formula>NOT(ISERROR(SEARCH("男",C17)))</formula>
    </cfRule>
  </conditionalFormatting>
  <conditionalFormatting sqref="H4:I4">
    <cfRule type="expression" priority="36" dxfId="13" stopIfTrue="1">
      <formula>AND(D4&gt;0,D5&gt;0,H4="")</formula>
    </cfRule>
  </conditionalFormatting>
  <conditionalFormatting sqref="B15:B114">
    <cfRule type="expression" priority="34" dxfId="146" stopIfTrue="1">
      <formula>AI15=1</formula>
    </cfRule>
  </conditionalFormatting>
  <conditionalFormatting sqref="N13:O13 O34 N31">
    <cfRule type="expression" priority="27" dxfId="147" stopIfTrue="1">
      <formula>N13&gt;AO12-0</formula>
    </cfRule>
  </conditionalFormatting>
  <conditionalFormatting sqref="N14:O19 O21 O24:O25 N21:N23 N32:N33 N30 N39:O39 O41 N40 O38 N27:O28 O33">
    <cfRule type="expression" priority="277" dxfId="147" stopIfTrue="1">
      <formula>N14&gt;AO14-0</formula>
    </cfRule>
  </conditionalFormatting>
  <conditionalFormatting sqref="N20:O20">
    <cfRule type="expression" priority="26" dxfId="147" stopIfTrue="1">
      <formula>N20&gt;AO20-0</formula>
    </cfRule>
  </conditionalFormatting>
  <conditionalFormatting sqref="E16">
    <cfRule type="expression" priority="21" dxfId="0" stopIfTrue="1">
      <formula>AND(E16="",G15&gt;0)</formula>
    </cfRule>
    <cfRule type="expression" priority="22" dxfId="73" stopIfTrue="1">
      <formula>NOT(ISERROR(SEARCH("女",$C15)))</formula>
    </cfRule>
    <cfRule type="expression" priority="23" dxfId="72" stopIfTrue="1">
      <formula>NOT(ISERROR(SEARCH("男",$C15)))</formula>
    </cfRule>
  </conditionalFormatting>
  <conditionalFormatting sqref="E18">
    <cfRule type="expression" priority="18" dxfId="0" stopIfTrue="1">
      <formula>AND(E18="",G17&gt;0)</formula>
    </cfRule>
    <cfRule type="expression" priority="19" dxfId="73" stopIfTrue="1">
      <formula>NOT(ISERROR(SEARCH("女",$C17)))</formula>
    </cfRule>
    <cfRule type="expression" priority="20" dxfId="72" stopIfTrue="1">
      <formula>NOT(ISERROR(SEARCH("男",$C17)))</formula>
    </cfRule>
  </conditionalFormatting>
  <conditionalFormatting sqref="E19 E21 E23 E25 E27 E29 E31 E33 E35 E37 E39 E41 E43 E45 E47 E49 E51 E53 E55 E57 E59 E61 E63 E65 E67 E69 E71 E73 E75 E77 E79 E81 E83 E85 E87 E89 E91 E93 E95 E97 E99 E101 E103 E105 E107 E109 E111 E113">
    <cfRule type="expression" priority="16" dxfId="73" stopIfTrue="1">
      <formula>NOT(ISERROR(SEARCH("女",C19)))</formula>
    </cfRule>
    <cfRule type="expression" priority="17" dxfId="72" stopIfTrue="1">
      <formula>NOT(ISERROR(SEARCH("男",C19)))</formula>
    </cfRule>
  </conditionalFormatting>
  <conditionalFormatting sqref="E20 E22 E24 E26 E28 E30 E32 E34 E36 E38 E40 E42 E44 E46 E48 E50 E52 E54 E56 E58 E60 E62 E64 E66 E68 E70 E72 E74 E76 E78 E80 E82 E84 E86 E88 E90 E92 E94 E96 E98 E100 E102 E104 E106 E108 E110 E112 E114">
    <cfRule type="expression" priority="13" dxfId="0" stopIfTrue="1">
      <formula>AND(E20="",G19&gt;0)</formula>
    </cfRule>
    <cfRule type="expression" priority="14" dxfId="73" stopIfTrue="1">
      <formula>NOT(ISERROR(SEARCH("女",$C19)))</formula>
    </cfRule>
    <cfRule type="expression" priority="15" dxfId="72" stopIfTrue="1">
      <formula>NOT(ISERROR(SEARCH("男",$C19)))</formula>
    </cfRule>
  </conditionalFormatting>
  <conditionalFormatting sqref="B4:C4">
    <cfRule type="expression" priority="12" dxfId="88" stopIfTrue="1">
      <formula>AND($F$4&gt;1,$B$4="")</formula>
    </cfRule>
  </conditionalFormatting>
  <conditionalFormatting sqref="N37">
    <cfRule type="expression" priority="348" dxfId="147" stopIfTrue="1">
      <formula>N37&gt;個人種目申込一覧表!#REF!-0</formula>
    </cfRule>
  </conditionalFormatting>
  <conditionalFormatting sqref="D15:D16">
    <cfRule type="expression" priority="6" dxfId="81" stopIfTrue="1">
      <formula>$B$4="大学"</formula>
    </cfRule>
    <cfRule type="expression" priority="7" dxfId="81" stopIfTrue="1">
      <formula>$B$4="一般"</formula>
    </cfRule>
  </conditionalFormatting>
  <conditionalFormatting sqref="D17:D114">
    <cfRule type="expression" priority="4" dxfId="73" stopIfTrue="1">
      <formula>NOT(ISERROR(SEARCH("女",C17)))</formula>
    </cfRule>
    <cfRule type="expression" priority="5" dxfId="72" stopIfTrue="1">
      <formula>NOT(ISERROR(SEARCH("男",C17)))</formula>
    </cfRule>
  </conditionalFormatting>
  <conditionalFormatting sqref="D17:D114">
    <cfRule type="expression" priority="2" dxfId="81" stopIfTrue="1">
      <formula>$B$4="大学"</formula>
    </cfRule>
    <cfRule type="expression" priority="3" dxfId="81" stopIfTrue="1">
      <formula>$B$4="一般"</formula>
    </cfRule>
  </conditionalFormatting>
  <conditionalFormatting sqref="N26:O26">
    <cfRule type="expression" priority="1" dxfId="147" stopIfTrue="1">
      <formula>N26&gt;AO25-0</formula>
    </cfRule>
  </conditionalFormatting>
  <conditionalFormatting sqref="N29:O29">
    <cfRule type="expression" priority="388" dxfId="147" stopIfTrue="1">
      <formula>N29&gt;AO30-0</formula>
    </cfRule>
  </conditionalFormatting>
  <conditionalFormatting sqref="N35:N36">
    <cfRule type="expression" priority="389" dxfId="147" stopIfTrue="1">
      <formula>N35&gt;AO40-0</formula>
    </cfRule>
  </conditionalFormatting>
  <dataValidations count="13">
    <dataValidation allowBlank="1" showInputMessage="1" showErrorMessage="1" imeMode="halfKatakana" sqref="E18 H4:I4 E16 E20 E22 E24 E26 E28 E30 E32 E34 E36 E38 E40 E42 E44 E46 E48 E50 E52 E54 E56 E58 E60 E62 E64 E66 E68 E70 E72 E74 E76 E78 E80 E82 E84 E86 E88 E90 E92 E94 E96 E98 E100 E102 E104 E106 E108 E110 E112 E114"/>
    <dataValidation type="whole" allowBlank="1" showInputMessage="1" showErrorMessage="1" imeMode="disabled" sqref="G16 G18 G20 G22 G24 G26 G28 G30 G32 G34 G36 G38 G40 G42 G44 G46 G48 G50 G52 G54 G56 G58 G60 G62 G64 G66 G68 G70 G72 G74 G76 G78 G80 G82 G84 G86 G88 G90 G92 G94 G96 G98 G100 G102 G104 G106 G108 G110 G112 G114">
      <formula1>100</formula1>
      <formula2>999999</formula2>
    </dataValidation>
    <dataValidation allowBlank="1" showInputMessage="1" showErrorMessage="1" imeMode="disabled" sqref="D15:D114 H16:I16 H114:I114 H18:I18 H20:I20 H22:I22 H24:I24 H26:I26 H28:I28 H30:I30 H32:I32 H34:I34 H36:I36 H38:I38 H40:I40 H42:I42 H44:I44 H46:I46 H48:I48 H50:I50 H52:I52 H54:I54 H56:I56 H58:I58 H60:I60 H62:I62 H64:I64 H66:I66 H68:I68 H70:I70 H72:I72 H74:I74 H76:I76 H78:I78 H80:I80 H82:I82 H84:I84 H86:I86 H88:I88 H90:I90 H92:I92 H94:I94 H96:I96 H98:I98 H100:I100 H102:I102 H104:I104 H106:I106 H108:I108 H110:I110 H112:I112"/>
    <dataValidation allowBlank="1" showInputMessage="1" showErrorMessage="1" imeMode="hiragana" sqref="E17 E15 E19 E21 E23 E25 E27 E29 E31 E33 E35 E37 E39 E41 E43 E45 E47 E49 E51 E53 E55 E57 E59 E61 E63 E65 E67 E69 E71 E73 E75 E77 E79 E81 E83 E85 E87 E89 E91 E93 E95 E97 E99 E101 E103 E105 E107 E109 E111 E113"/>
    <dataValidation type="whole" allowBlank="1" showInputMessage="1" showErrorMessage="1" sqref="G14">
      <formula1>100</formula1>
      <formula2>999999</formula2>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$Y$12:$Y$15</formula1>
    </dataValidation>
    <dataValidation type="list" allowBlank="1" showInputMessage="1" showErrorMessage="1" imeMode="disabled" sqref="F15:F114">
      <formula1>$W$12:$W$19</formula1>
    </dataValidation>
    <dataValidation type="list" allowBlank="1" showInputMessage="1" showErrorMessage="1" sqref="C15:C114">
      <formula1>$Y$17:$Y$18</formula1>
    </dataValidation>
    <dataValidation type="list" allowBlank="1" showInputMessage="1" showErrorMessage="1" sqref="C13:C14">
      <formula1>$N$12:$O$12</formula1>
    </dataValidation>
    <dataValidation type="list" allowBlank="1" showInputMessage="1" showErrorMessage="1" sqref="G13">
      <formula1>$M$14:$M$41</formula1>
    </dataValidation>
    <dataValidation type="list" allowBlank="1" showInputMessage="1" showErrorMessage="1" imeMode="disabled" sqref="G15:I1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G35:I35 G17:I17 G19:I19 G21:I21 G23:I23 G25:I25 G27:I27 G29:I29 G31:I31 G33:I33">
      <formula1>IF($K15="男子",$R$13:$R$32,IF($K15="中学男子",$S$13:$S$35,IF($K15="女子",$T$13:$T$29,IF($K15="中学女子",$U$13:$U$32))))</formula1>
    </dataValidation>
  </dataValidations>
  <printOptions/>
  <pageMargins left="0.2755905511811024" right="0.31496062992125984" top="0.1968503937007874" bottom="0.2362204724409449" header="0.31496062992125984" footer="0.16"/>
  <pageSetup horizontalDpi="600" verticalDpi="600" orientation="portrait" paperSize="9" r:id="rId1"/>
  <headerFooter>
    <oddFooter>&amp;C&amp;F&amp;R&amp;P ページ</oddFooter>
  </headerFooter>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L67"/>
  <sheetViews>
    <sheetView showGridLines="0" zoomScale="90" zoomScaleNormal="90" zoomScaleSheetLayoutView="80" zoomScalePageLayoutView="0" workbookViewId="0" topLeftCell="A1">
      <selection activeCell="B11" sqref="B11"/>
    </sheetView>
  </sheetViews>
  <sheetFormatPr defaultColWidth="9.140625" defaultRowHeight="15"/>
  <cols>
    <col min="1" max="1" width="2.140625" style="2" customWidth="1"/>
    <col min="2" max="2" width="12.28125" style="2" customWidth="1"/>
    <col min="3" max="3" width="16.57421875" style="2" customWidth="1"/>
    <col min="4" max="4" width="7.00390625" style="6" customWidth="1"/>
    <col min="5" max="5" width="16.8515625" style="2" customWidth="1"/>
    <col min="6" max="6" width="7.00390625" style="6" customWidth="1"/>
    <col min="7" max="7" width="16.8515625" style="2" customWidth="1"/>
    <col min="8" max="8" width="7.00390625" style="6" customWidth="1"/>
    <col min="9" max="9" width="16.8515625" style="2" customWidth="1"/>
    <col min="10" max="11" width="1.8515625" style="2" customWidth="1"/>
    <col min="12" max="14" width="18.421875" style="2" customWidth="1"/>
    <col min="15" max="15" width="3.00390625" style="2" hidden="1" customWidth="1"/>
    <col min="16" max="16" width="10.28125" style="2" hidden="1" customWidth="1"/>
    <col min="17" max="17" width="20.7109375" style="2" hidden="1" customWidth="1"/>
    <col min="18" max="18" width="5.57421875" style="2" hidden="1" customWidth="1"/>
    <col min="19" max="19" width="4.140625" style="2" hidden="1" customWidth="1"/>
    <col min="20" max="21" width="4.00390625" style="2" hidden="1" customWidth="1"/>
    <col min="22" max="22" width="4.140625" style="2" hidden="1" customWidth="1"/>
    <col min="23" max="23" width="2.140625" style="2" hidden="1" customWidth="1"/>
    <col min="24" max="24" width="11.57421875" style="5" hidden="1" customWidth="1"/>
    <col min="25" max="25" width="6.57421875" style="2" hidden="1" customWidth="1"/>
    <col min="26" max="26" width="6.57421875" style="5" hidden="1" customWidth="1"/>
    <col min="27" max="27" width="9.00390625" style="2" hidden="1" customWidth="1"/>
    <col min="39" max="40" width="9.00390625" style="2" customWidth="1"/>
    <col min="41" max="16384" width="9.00390625" style="2" customWidth="1"/>
  </cols>
  <sheetData>
    <row r="1" spans="2:9" ht="25.5" customHeight="1" thickBot="1">
      <c r="B1" s="204" t="str">
        <f>'個人種目申込一覧表'!B1</f>
        <v>第6回安曇野陸上競技記録会</v>
      </c>
      <c r="C1" s="204"/>
      <c r="D1" s="204"/>
      <c r="E1" s="204"/>
      <c r="F1" s="204"/>
      <c r="G1" s="6" t="s">
        <v>10</v>
      </c>
      <c r="H1" s="246" t="s">
        <v>181</v>
      </c>
      <c r="I1" s="246"/>
    </row>
    <row r="2" spans="2:9" ht="8.25" customHeight="1" thickBot="1" thickTop="1">
      <c r="B2" s="6"/>
      <c r="C2" s="6"/>
      <c r="G2" s="6"/>
      <c r="I2" s="6"/>
    </row>
    <row r="3" spans="3:24" ht="25.5" customHeight="1">
      <c r="C3" s="10" t="s">
        <v>176</v>
      </c>
      <c r="K3" s="247" t="s">
        <v>246</v>
      </c>
      <c r="L3" s="248"/>
      <c r="M3" s="248"/>
      <c r="N3" s="249"/>
      <c r="P3" s="100"/>
      <c r="Q3" s="100"/>
      <c r="R3" s="100"/>
      <c r="S3" s="100"/>
      <c r="T3" s="100"/>
      <c r="U3" s="137"/>
      <c r="V3" s="137"/>
      <c r="W3" s="101"/>
      <c r="X3" s="31"/>
    </row>
    <row r="4" spans="11:24" ht="6" customHeight="1" thickBot="1">
      <c r="K4" s="250"/>
      <c r="L4" s="251"/>
      <c r="M4" s="251"/>
      <c r="N4" s="252"/>
      <c r="P4" s="100"/>
      <c r="Q4" s="100"/>
      <c r="R4" s="100"/>
      <c r="S4" s="100"/>
      <c r="T4" s="100"/>
      <c r="U4" s="137"/>
      <c r="V4" s="137"/>
      <c r="W4" s="101"/>
      <c r="X4" s="31"/>
    </row>
    <row r="5" spans="3:24" ht="27" customHeight="1">
      <c r="C5" s="17" t="s">
        <v>11</v>
      </c>
      <c r="D5" s="67"/>
      <c r="E5" s="17" t="s">
        <v>206</v>
      </c>
      <c r="G5" s="17" t="s">
        <v>18</v>
      </c>
      <c r="I5" s="17" t="s">
        <v>12</v>
      </c>
      <c r="K5" s="250"/>
      <c r="L5" s="251"/>
      <c r="M5" s="251"/>
      <c r="N5" s="252"/>
      <c r="P5" s="100"/>
      <c r="Q5" s="100"/>
      <c r="R5" s="100"/>
      <c r="S5" s="100"/>
      <c r="T5" s="100"/>
      <c r="U5" s="137"/>
      <c r="V5" s="137"/>
      <c r="W5" s="101"/>
      <c r="X5" s="31"/>
    </row>
    <row r="6" spans="3:24" ht="27" customHeight="1" thickBot="1">
      <c r="C6" s="102">
        <f>COUNTA(E10,E15,E20,E25,E30,E35,E40,E45,E49)</f>
        <v>0</v>
      </c>
      <c r="D6" s="67"/>
      <c r="E6" s="103">
        <f>SUM(O10+O15+O20+O25+O30+O35)</f>
        <v>0</v>
      </c>
      <c r="G6" s="104">
        <v>1200</v>
      </c>
      <c r="I6" s="105">
        <f>G6*C6</f>
        <v>0</v>
      </c>
      <c r="K6" s="253"/>
      <c r="L6" s="254"/>
      <c r="M6" s="254"/>
      <c r="N6" s="255"/>
      <c r="P6" s="100"/>
      <c r="Q6" s="100"/>
      <c r="R6" s="100"/>
      <c r="S6" s="100"/>
      <c r="T6" s="100"/>
      <c r="U6" s="137"/>
      <c r="V6" s="137"/>
      <c r="W6" s="101"/>
      <c r="X6" s="31"/>
    </row>
    <row r="7" spans="16:23" ht="6" customHeight="1" thickBot="1">
      <c r="P7" s="106"/>
      <c r="Q7" s="106"/>
      <c r="R7" s="106"/>
      <c r="S7" s="106"/>
      <c r="T7" s="106"/>
      <c r="U7" s="106"/>
      <c r="V7" s="106"/>
      <c r="W7" s="107"/>
    </row>
    <row r="8" spans="4:27" ht="36" customHeight="1" thickBot="1">
      <c r="D8" s="108" t="s">
        <v>277</v>
      </c>
      <c r="E8" s="109" t="s">
        <v>287</v>
      </c>
      <c r="F8" s="110" t="s">
        <v>277</v>
      </c>
      <c r="G8" s="109" t="s">
        <v>287</v>
      </c>
      <c r="H8" s="110" t="s">
        <v>277</v>
      </c>
      <c r="I8" s="111" t="s">
        <v>287</v>
      </c>
      <c r="P8" s="106"/>
      <c r="Q8" s="106"/>
      <c r="R8" s="106"/>
      <c r="S8" s="106"/>
      <c r="T8" s="106"/>
      <c r="U8" s="106"/>
      <c r="V8" s="106"/>
      <c r="W8" s="107"/>
      <c r="X8" s="5" t="s">
        <v>286</v>
      </c>
      <c r="Y8" s="2" t="s">
        <v>284</v>
      </c>
      <c r="Z8" s="5" t="s">
        <v>182</v>
      </c>
      <c r="AA8" s="2" t="s">
        <v>285</v>
      </c>
    </row>
    <row r="9" spans="1:14" ht="6" customHeight="1" thickBot="1">
      <c r="A9" s="112"/>
      <c r="B9" s="113"/>
      <c r="C9" s="113"/>
      <c r="D9" s="114"/>
      <c r="E9" s="112"/>
      <c r="F9" s="114"/>
      <c r="G9" s="112"/>
      <c r="H9" s="114"/>
      <c r="I9" s="112"/>
      <c r="J9" s="112"/>
      <c r="K9" s="112"/>
      <c r="L9" s="112"/>
      <c r="M9" s="112"/>
      <c r="N9" s="112"/>
    </row>
    <row r="10" spans="2:27" ht="27" customHeight="1">
      <c r="B10" s="116" t="s">
        <v>20</v>
      </c>
      <c r="C10" s="117" t="s">
        <v>21</v>
      </c>
      <c r="D10" s="118"/>
      <c r="E10" s="119"/>
      <c r="F10" s="120"/>
      <c r="G10" s="119"/>
      <c r="H10" s="120"/>
      <c r="I10" s="121"/>
      <c r="L10" s="138"/>
      <c r="M10" s="138"/>
      <c r="N10" s="138"/>
      <c r="O10" s="2">
        <f>COUNTA(E10,G10,I10,E12,G12,I12)</f>
        <v>0</v>
      </c>
      <c r="P10" s="6" t="s">
        <v>25</v>
      </c>
      <c r="Q10" s="6" t="s">
        <v>26</v>
      </c>
      <c r="R10" s="6" t="s">
        <v>184</v>
      </c>
      <c r="S10" s="6"/>
      <c r="T10" s="6"/>
      <c r="U10" s="6"/>
      <c r="X10" s="115">
        <f>B11&amp;D10&amp;E10</f>
      </c>
      <c r="Y10" s="141">
        <f aca="true" t="shared" si="0" ref="Y10:Y41">IF(Z10="","",VLOOKUP(Z10,$X$10:$X$45,1,FALSE))</f>
      </c>
      <c r="Z10" s="142">
        <f>'個人種目申込一覧表'!AF15</f>
      </c>
      <c r="AA10" s="141">
        <f>IF(ISERROR(Z10=Y10),'個人種目申込一覧表'!E15,"")</f>
      </c>
    </row>
    <row r="11" spans="2:27" ht="27" customHeight="1" thickBot="1">
      <c r="B11" s="122"/>
      <c r="C11" s="156"/>
      <c r="D11" s="126"/>
      <c r="E11" s="127"/>
      <c r="F11" s="128"/>
      <c r="G11" s="127"/>
      <c r="H11" s="128"/>
      <c r="I11" s="129"/>
      <c r="L11" s="139"/>
      <c r="M11" s="139"/>
      <c r="N11" s="139"/>
      <c r="P11" s="6" t="s">
        <v>247</v>
      </c>
      <c r="Q11" s="6" t="s">
        <v>236</v>
      </c>
      <c r="R11" s="6"/>
      <c r="S11" s="6"/>
      <c r="T11" s="6"/>
      <c r="U11" s="6"/>
      <c r="X11" s="115">
        <f>B11&amp;F10&amp;G10</f>
      </c>
      <c r="Y11" s="141">
        <f>IF(Z11="","",VLOOKUP(Z11,$X$10:$X$45,1,FALSE))</f>
      </c>
      <c r="Z11" s="142">
        <f>'個人種目申込一覧表'!AF17</f>
      </c>
      <c r="AA11" s="141">
        <f>IF(ISERROR(Z11=Y11),'個人種目申込一覧表'!E17,"")</f>
      </c>
    </row>
    <row r="12" spans="2:27" ht="27" customHeight="1">
      <c r="B12" s="123" t="s">
        <v>235</v>
      </c>
      <c r="C12" s="124" t="s">
        <v>19</v>
      </c>
      <c r="D12" s="143"/>
      <c r="E12" s="144"/>
      <c r="F12" s="145"/>
      <c r="G12" s="144"/>
      <c r="H12" s="145"/>
      <c r="I12" s="146"/>
      <c r="L12" s="138"/>
      <c r="M12" s="138"/>
      <c r="N12" s="138"/>
      <c r="P12" s="6">
        <v>1</v>
      </c>
      <c r="Q12" s="6">
        <v>2</v>
      </c>
      <c r="R12" s="2">
        <v>3</v>
      </c>
      <c r="S12" s="2">
        <v>4</v>
      </c>
      <c r="T12" s="2">
        <v>5</v>
      </c>
      <c r="U12" s="2">
        <v>6</v>
      </c>
      <c r="V12" s="2" t="s">
        <v>257</v>
      </c>
      <c r="W12" s="6" t="s">
        <v>177</v>
      </c>
      <c r="X12" s="115">
        <f>B11&amp;H10&amp;I10</f>
      </c>
      <c r="Y12" s="141">
        <f t="shared" si="0"/>
      </c>
      <c r="Z12" s="142">
        <f>'個人種目申込一覧表'!AF19</f>
      </c>
      <c r="AA12" s="141">
        <f>IF(ISERROR(Z12=Y12),'個人種目申込一覧表'!E19,"")</f>
      </c>
    </row>
    <row r="13" spans="2:27" ht="27" customHeight="1" thickBot="1">
      <c r="B13" s="125"/>
      <c r="C13" s="125"/>
      <c r="D13" s="126"/>
      <c r="E13" s="127"/>
      <c r="F13" s="128"/>
      <c r="G13" s="127"/>
      <c r="H13" s="128"/>
      <c r="I13" s="129"/>
      <c r="L13" s="139"/>
      <c r="M13" s="139"/>
      <c r="N13" s="139"/>
      <c r="P13" s="6" t="s">
        <v>230</v>
      </c>
      <c r="Q13" s="6" t="s">
        <v>231</v>
      </c>
      <c r="R13" s="6" t="s">
        <v>245</v>
      </c>
      <c r="S13" s="130" t="s">
        <v>232</v>
      </c>
      <c r="T13" s="130" t="s">
        <v>233</v>
      </c>
      <c r="U13" s="130" t="s">
        <v>234</v>
      </c>
      <c r="V13" s="6"/>
      <c r="X13" s="115">
        <f>B11&amp;D12&amp;E12</f>
      </c>
      <c r="Y13" s="141">
        <f t="shared" si="0"/>
      </c>
      <c r="Z13" s="142">
        <f>'個人種目申込一覧表'!AF21</f>
      </c>
      <c r="AA13" s="141">
        <f>IF(ISERROR(Z13=Y13),'個人種目申込一覧表'!E21,"")</f>
      </c>
    </row>
    <row r="14" spans="2:27" ht="6" customHeight="1" thickBot="1">
      <c r="B14" s="86"/>
      <c r="C14" s="86"/>
      <c r="D14" s="131"/>
      <c r="E14" s="86"/>
      <c r="F14" s="132"/>
      <c r="H14" s="132"/>
      <c r="L14" s="138"/>
      <c r="M14" s="138"/>
      <c r="N14" s="138"/>
      <c r="X14" s="115">
        <f>B11&amp;F12&amp;G12</f>
      </c>
      <c r="Y14" s="141">
        <f t="shared" si="0"/>
      </c>
      <c r="Z14" s="142">
        <f>'個人種目申込一覧表'!AF23</f>
      </c>
      <c r="AA14" s="141">
        <f>IF(ISERROR(Z14=Y14),'個人種目申込一覧表'!E23,"")</f>
      </c>
    </row>
    <row r="15" spans="2:27" ht="27" customHeight="1">
      <c r="B15" s="116" t="s">
        <v>20</v>
      </c>
      <c r="C15" s="117" t="s">
        <v>21</v>
      </c>
      <c r="D15" s="118"/>
      <c r="E15" s="119"/>
      <c r="F15" s="120"/>
      <c r="G15" s="119"/>
      <c r="H15" s="120"/>
      <c r="I15" s="121"/>
      <c r="L15" s="138"/>
      <c r="M15" s="138"/>
      <c r="N15" s="138"/>
      <c r="O15" s="2">
        <f>COUNTA(E15,G15,I15,E17,G17,I17)</f>
        <v>0</v>
      </c>
      <c r="X15" s="115">
        <f>B11&amp;H12&amp;I12</f>
      </c>
      <c r="Y15" s="141">
        <f t="shared" si="0"/>
      </c>
      <c r="Z15" s="142">
        <f>'個人種目申込一覧表'!AF25</f>
      </c>
      <c r="AA15" s="141">
        <f>IF(ISERROR(Z15=Y15),'個人種目申込一覧表'!E25,"")</f>
      </c>
    </row>
    <row r="16" spans="2:27" ht="27" customHeight="1" thickBot="1">
      <c r="B16" s="122"/>
      <c r="C16" s="156"/>
      <c r="D16" s="126"/>
      <c r="E16" s="127"/>
      <c r="F16" s="128"/>
      <c r="G16" s="127"/>
      <c r="H16" s="128"/>
      <c r="I16" s="129"/>
      <c r="L16" s="139"/>
      <c r="M16" s="139"/>
      <c r="N16" s="139"/>
      <c r="X16" s="115">
        <f>B16&amp;D15&amp;E15</f>
      </c>
      <c r="Y16" s="141">
        <f t="shared" si="0"/>
      </c>
      <c r="Z16" s="142">
        <f>'個人種目申込一覧表'!AF27</f>
      </c>
      <c r="AA16" s="141">
        <f>IF(ISERROR(Z16=Y16),'個人種目申込一覧表'!E27,"")</f>
      </c>
    </row>
    <row r="17" spans="2:27" ht="27" customHeight="1">
      <c r="B17" s="147" t="s">
        <v>235</v>
      </c>
      <c r="C17" s="148" t="s">
        <v>19</v>
      </c>
      <c r="D17" s="143"/>
      <c r="E17" s="144"/>
      <c r="F17" s="145"/>
      <c r="G17" s="144"/>
      <c r="H17" s="145"/>
      <c r="I17" s="146"/>
      <c r="L17" s="138"/>
      <c r="M17" s="138"/>
      <c r="N17" s="138"/>
      <c r="X17" s="115">
        <f>B16&amp;F15&amp;G15</f>
      </c>
      <c r="Y17" s="141">
        <f t="shared" si="0"/>
      </c>
      <c r="Z17" s="142">
        <f>'個人種目申込一覧表'!AF29</f>
      </c>
      <c r="AA17" s="141">
        <f>IF(ISERROR(Z17=Y17),'個人種目申込一覧表'!E29,"")</f>
      </c>
    </row>
    <row r="18" spans="2:27" ht="27" customHeight="1" thickBot="1">
      <c r="B18" s="125"/>
      <c r="C18" s="125"/>
      <c r="D18" s="126"/>
      <c r="E18" s="127"/>
      <c r="F18" s="128"/>
      <c r="G18" s="127"/>
      <c r="H18" s="128"/>
      <c r="I18" s="129"/>
      <c r="L18" s="139"/>
      <c r="M18" s="139"/>
      <c r="N18" s="139"/>
      <c r="X18" s="115">
        <f>B16&amp;H15&amp;I15</f>
      </c>
      <c r="Y18" s="141">
        <f t="shared" si="0"/>
      </c>
      <c r="Z18" s="142">
        <f>'個人種目申込一覧表'!AF31</f>
      </c>
      <c r="AA18" s="141">
        <f>IF(ISERROR(Z18=Y18),'個人種目申込一覧表'!E31,"")</f>
      </c>
    </row>
    <row r="19" spans="2:27" ht="6" customHeight="1" thickBot="1">
      <c r="B19" s="86"/>
      <c r="C19" s="86"/>
      <c r="D19" s="131"/>
      <c r="E19" s="86"/>
      <c r="F19" s="132"/>
      <c r="H19" s="132"/>
      <c r="L19" s="138"/>
      <c r="M19" s="138"/>
      <c r="N19" s="138"/>
      <c r="X19" s="115">
        <f>B16&amp;D17&amp;E17</f>
      </c>
      <c r="Y19" s="141">
        <f t="shared" si="0"/>
      </c>
      <c r="Z19" s="142">
        <f>'個人種目申込一覧表'!AF33</f>
      </c>
      <c r="AA19" s="141">
        <f>IF(ISERROR(Z19=Y19),'個人種目申込一覧表'!E33,"")</f>
      </c>
    </row>
    <row r="20" spans="2:27" ht="27" customHeight="1">
      <c r="B20" s="116" t="s">
        <v>20</v>
      </c>
      <c r="C20" s="117" t="s">
        <v>21</v>
      </c>
      <c r="D20" s="118"/>
      <c r="E20" s="119"/>
      <c r="F20" s="120"/>
      <c r="G20" s="119"/>
      <c r="H20" s="120"/>
      <c r="I20" s="121"/>
      <c r="L20" s="138"/>
      <c r="M20" s="138"/>
      <c r="N20" s="138"/>
      <c r="O20" s="2">
        <f>COUNTA(E20,G20,I20,E22,G22,I22)</f>
        <v>0</v>
      </c>
      <c r="X20" s="115">
        <f>B16&amp;F17&amp;G17</f>
      </c>
      <c r="Y20" s="141">
        <f t="shared" si="0"/>
      </c>
      <c r="Z20" s="142">
        <f>'個人種目申込一覧表'!AF35</f>
      </c>
      <c r="AA20" s="141">
        <f>IF(ISERROR(Z20=Y20),'個人種目申込一覧表'!E35,"")</f>
      </c>
    </row>
    <row r="21" spans="2:27" ht="27" customHeight="1" thickBot="1">
      <c r="B21" s="122"/>
      <c r="C21" s="156"/>
      <c r="D21" s="126"/>
      <c r="E21" s="127"/>
      <c r="F21" s="128"/>
      <c r="G21" s="127"/>
      <c r="H21" s="128"/>
      <c r="I21" s="129"/>
      <c r="L21" s="139"/>
      <c r="M21" s="139"/>
      <c r="N21" s="139"/>
      <c r="X21" s="115">
        <f>B16&amp;H17&amp;I17</f>
      </c>
      <c r="Y21" s="141">
        <f t="shared" si="0"/>
      </c>
      <c r="Z21" s="142">
        <f>'個人種目申込一覧表'!AF37</f>
      </c>
      <c r="AA21" s="141">
        <f>IF(ISERROR(Z21=Y21),'個人種目申込一覧表'!E37,"")</f>
      </c>
    </row>
    <row r="22" spans="2:27" ht="27" customHeight="1">
      <c r="B22" s="147" t="s">
        <v>235</v>
      </c>
      <c r="C22" s="148" t="s">
        <v>19</v>
      </c>
      <c r="D22" s="143"/>
      <c r="E22" s="144"/>
      <c r="F22" s="145"/>
      <c r="G22" s="144"/>
      <c r="H22" s="145"/>
      <c r="I22" s="146"/>
      <c r="L22" s="138"/>
      <c r="M22" s="138"/>
      <c r="N22" s="138"/>
      <c r="X22" s="115">
        <f>B21&amp;D20&amp;E20</f>
      </c>
      <c r="Y22" s="141">
        <f t="shared" si="0"/>
      </c>
      <c r="Z22" s="142">
        <f>'個人種目申込一覧表'!AF39</f>
      </c>
      <c r="AA22" s="141">
        <f>IF(ISERROR(Z22=Y22),'個人種目申込一覧表'!E39,"")</f>
      </c>
    </row>
    <row r="23" spans="2:27" ht="27" customHeight="1" thickBot="1">
      <c r="B23" s="125"/>
      <c r="C23" s="125"/>
      <c r="D23" s="126"/>
      <c r="E23" s="127"/>
      <c r="F23" s="128"/>
      <c r="G23" s="127"/>
      <c r="H23" s="128"/>
      <c r="I23" s="129"/>
      <c r="L23" s="139"/>
      <c r="M23" s="139"/>
      <c r="N23" s="139"/>
      <c r="X23" s="115">
        <f>B21&amp;F20&amp;G20</f>
      </c>
      <c r="Y23" s="141">
        <f t="shared" si="0"/>
      </c>
      <c r="Z23" s="142">
        <f>'個人種目申込一覧表'!AF41</f>
      </c>
      <c r="AA23" s="141">
        <f>IF(ISERROR(Z23=Y23),'個人種目申込一覧表'!E41,"")</f>
      </c>
    </row>
    <row r="24" spans="2:27" ht="6" customHeight="1" thickBot="1">
      <c r="B24" s="86"/>
      <c r="C24" s="86"/>
      <c r="D24" s="131"/>
      <c r="E24" s="86"/>
      <c r="F24" s="132"/>
      <c r="H24" s="132"/>
      <c r="L24" s="138"/>
      <c r="M24" s="138"/>
      <c r="N24" s="138"/>
      <c r="X24" s="115">
        <f>B21&amp;H20&amp;I20</f>
      </c>
      <c r="Y24" s="141">
        <f t="shared" si="0"/>
      </c>
      <c r="Z24" s="142">
        <f>'個人種目申込一覧表'!AF43</f>
      </c>
      <c r="AA24" s="141">
        <f>IF(ISERROR(Z24=Y24),'個人種目申込一覧表'!E43,"")</f>
      </c>
    </row>
    <row r="25" spans="2:38" s="83" customFormat="1" ht="27" customHeight="1">
      <c r="B25" s="116" t="s">
        <v>20</v>
      </c>
      <c r="C25" s="117" t="s">
        <v>21</v>
      </c>
      <c r="D25" s="118"/>
      <c r="E25" s="119"/>
      <c r="F25" s="120"/>
      <c r="G25" s="119"/>
      <c r="H25" s="120"/>
      <c r="I25" s="121"/>
      <c r="J25" s="2"/>
      <c r="K25" s="2"/>
      <c r="L25" s="138"/>
      <c r="M25" s="138"/>
      <c r="N25" s="138"/>
      <c r="O25" s="2">
        <f>COUNTA(E25,G25,I25,E27,G27,I27)</f>
        <v>0</v>
      </c>
      <c r="X25" s="133">
        <f>B21&amp;D22&amp;E22</f>
      </c>
      <c r="Y25" s="141">
        <f t="shared" si="0"/>
      </c>
      <c r="Z25" s="142">
        <f>'個人種目申込一覧表'!AF45</f>
      </c>
      <c r="AA25" s="141">
        <f>IF(ISERROR(Z25=Y25),'個人種目申込一覧表'!E45,"")</f>
      </c>
      <c r="AB25" s="136"/>
      <c r="AC25" s="136"/>
      <c r="AD25" s="136"/>
      <c r="AE25" s="136"/>
      <c r="AF25" s="136"/>
      <c r="AG25" s="136"/>
      <c r="AH25" s="136"/>
      <c r="AI25" s="136"/>
      <c r="AJ25" s="136"/>
      <c r="AK25" s="136"/>
      <c r="AL25" s="136"/>
    </row>
    <row r="26" spans="2:38" s="83" customFormat="1" ht="27" customHeight="1" thickBot="1">
      <c r="B26" s="122"/>
      <c r="C26" s="156"/>
      <c r="D26" s="126"/>
      <c r="E26" s="127"/>
      <c r="F26" s="128"/>
      <c r="G26" s="127"/>
      <c r="H26" s="128"/>
      <c r="I26" s="129"/>
      <c r="J26" s="2"/>
      <c r="K26" s="2"/>
      <c r="L26" s="139"/>
      <c r="M26" s="139"/>
      <c r="N26" s="139"/>
      <c r="O26" s="2"/>
      <c r="X26" s="133">
        <f>B21&amp;F22&amp;G22</f>
      </c>
      <c r="Y26" s="141">
        <f t="shared" si="0"/>
      </c>
      <c r="Z26" s="142">
        <f>'個人種目申込一覧表'!AF47</f>
      </c>
      <c r="AA26" s="141">
        <f>IF(ISERROR(Z26=Y26),'個人種目申込一覧表'!E47,"")</f>
      </c>
      <c r="AB26" s="136"/>
      <c r="AC26" s="136"/>
      <c r="AD26" s="136"/>
      <c r="AE26" s="136"/>
      <c r="AF26" s="136"/>
      <c r="AG26" s="136"/>
      <c r="AH26" s="136"/>
      <c r="AI26" s="136"/>
      <c r="AJ26" s="136"/>
      <c r="AK26" s="136"/>
      <c r="AL26" s="136"/>
    </row>
    <row r="27" spans="2:38" s="83" customFormat="1" ht="27" customHeight="1">
      <c r="B27" s="147" t="s">
        <v>235</v>
      </c>
      <c r="C27" s="148" t="s">
        <v>19</v>
      </c>
      <c r="D27" s="143"/>
      <c r="E27" s="144"/>
      <c r="F27" s="145"/>
      <c r="G27" s="144"/>
      <c r="H27" s="145"/>
      <c r="I27" s="146"/>
      <c r="J27" s="2"/>
      <c r="K27" s="2"/>
      <c r="L27" s="138"/>
      <c r="M27" s="138"/>
      <c r="N27" s="138"/>
      <c r="O27" s="2"/>
      <c r="X27" s="133">
        <f>B21&amp;H22&amp;I22</f>
      </c>
      <c r="Y27" s="141">
        <f t="shared" si="0"/>
      </c>
      <c r="Z27" s="142">
        <f>'個人種目申込一覧表'!AF49</f>
      </c>
      <c r="AA27" s="141">
        <f>IF(ISERROR(Z27=Y27),'個人種目申込一覧表'!E49,"")</f>
      </c>
      <c r="AB27" s="136"/>
      <c r="AC27" s="136"/>
      <c r="AD27" s="136"/>
      <c r="AE27" s="136"/>
      <c r="AF27" s="136"/>
      <c r="AG27" s="136"/>
      <c r="AH27" s="136"/>
      <c r="AI27" s="136"/>
      <c r="AJ27" s="136"/>
      <c r="AK27" s="136"/>
      <c r="AL27" s="136"/>
    </row>
    <row r="28" spans="2:38" s="83" customFormat="1" ht="27" customHeight="1" thickBot="1">
      <c r="B28" s="125"/>
      <c r="C28" s="125"/>
      <c r="D28" s="126"/>
      <c r="E28" s="127"/>
      <c r="F28" s="128"/>
      <c r="G28" s="127"/>
      <c r="H28" s="128"/>
      <c r="I28" s="129"/>
      <c r="J28" s="2"/>
      <c r="K28" s="2"/>
      <c r="L28" s="139"/>
      <c r="M28" s="139"/>
      <c r="N28" s="139"/>
      <c r="O28" s="2"/>
      <c r="X28" s="133">
        <f>B26&amp;D25&amp;E25</f>
      </c>
      <c r="Y28" s="141">
        <f t="shared" si="0"/>
      </c>
      <c r="Z28" s="142">
        <f>'個人種目申込一覧表'!AF51</f>
      </c>
      <c r="AA28" s="141">
        <f>IF(ISERROR(Z28=Y28),'個人種目申込一覧表'!E51,"")</f>
      </c>
      <c r="AB28" s="136"/>
      <c r="AC28" s="136"/>
      <c r="AD28" s="136"/>
      <c r="AE28" s="136"/>
      <c r="AF28" s="136"/>
      <c r="AG28" s="136"/>
      <c r="AH28" s="136"/>
      <c r="AI28" s="136"/>
      <c r="AJ28" s="136"/>
      <c r="AK28" s="136"/>
      <c r="AL28" s="136"/>
    </row>
    <row r="29" spans="2:38" s="83" customFormat="1" ht="6" customHeight="1" thickBot="1">
      <c r="B29" s="86"/>
      <c r="C29" s="86"/>
      <c r="D29" s="131"/>
      <c r="E29" s="86"/>
      <c r="F29" s="132"/>
      <c r="G29" s="2"/>
      <c r="H29" s="132"/>
      <c r="I29" s="2"/>
      <c r="J29" s="2"/>
      <c r="K29" s="2"/>
      <c r="L29" s="140"/>
      <c r="M29" s="140"/>
      <c r="N29" s="140"/>
      <c r="O29" s="2"/>
      <c r="X29" s="133">
        <f>B26&amp;F25&amp;G25</f>
      </c>
      <c r="Y29" s="141">
        <f t="shared" si="0"/>
      </c>
      <c r="Z29" s="142">
        <f>'個人種目申込一覧表'!AF53</f>
      </c>
      <c r="AA29" s="141">
        <f>IF(ISERROR(Z29=Y29),'個人種目申込一覧表'!E53,"")</f>
      </c>
      <c r="AB29" s="136"/>
      <c r="AC29" s="136"/>
      <c r="AD29" s="136"/>
      <c r="AE29" s="136"/>
      <c r="AF29" s="136"/>
      <c r="AG29" s="136"/>
      <c r="AH29" s="136"/>
      <c r="AI29" s="136"/>
      <c r="AJ29" s="136"/>
      <c r="AK29" s="136"/>
      <c r="AL29" s="136"/>
    </row>
    <row r="30" spans="2:38" s="83" customFormat="1" ht="27" customHeight="1">
      <c r="B30" s="116" t="s">
        <v>20</v>
      </c>
      <c r="C30" s="117" t="s">
        <v>21</v>
      </c>
      <c r="D30" s="118"/>
      <c r="E30" s="119"/>
      <c r="F30" s="120"/>
      <c r="G30" s="119"/>
      <c r="H30" s="120"/>
      <c r="I30" s="121"/>
      <c r="J30" s="2"/>
      <c r="K30" s="2"/>
      <c r="L30" s="138"/>
      <c r="M30" s="138"/>
      <c r="N30" s="138"/>
      <c r="O30" s="2">
        <f>COUNTA(E30,G30,I30,E32,G32,I32)</f>
        <v>0</v>
      </c>
      <c r="X30" s="133">
        <f>B26&amp;H25&amp;I25</f>
      </c>
      <c r="Y30" s="141">
        <f t="shared" si="0"/>
      </c>
      <c r="Z30" s="142">
        <f>'個人種目申込一覧表'!AF55</f>
      </c>
      <c r="AA30" s="141">
        <f>IF(ISERROR(Z30=Y30),'個人種目申込一覧表'!E55,"")</f>
      </c>
      <c r="AB30" s="136"/>
      <c r="AC30" s="136"/>
      <c r="AD30" s="136"/>
      <c r="AE30" s="136"/>
      <c r="AF30" s="136"/>
      <c r="AG30" s="136"/>
      <c r="AH30" s="136"/>
      <c r="AI30" s="136"/>
      <c r="AJ30" s="136"/>
      <c r="AK30" s="136"/>
      <c r="AL30" s="136"/>
    </row>
    <row r="31" spans="2:38" s="83" customFormat="1" ht="27" customHeight="1" thickBot="1">
      <c r="B31" s="122"/>
      <c r="C31" s="156"/>
      <c r="D31" s="126"/>
      <c r="E31" s="127"/>
      <c r="F31" s="128"/>
      <c r="G31" s="127"/>
      <c r="H31" s="128"/>
      <c r="I31" s="129"/>
      <c r="J31" s="2"/>
      <c r="K31" s="2"/>
      <c r="L31" s="139"/>
      <c r="M31" s="139"/>
      <c r="N31" s="139"/>
      <c r="O31" s="2"/>
      <c r="X31" s="133">
        <f>B26&amp;D27&amp;E27</f>
      </c>
      <c r="Y31" s="141">
        <f t="shared" si="0"/>
      </c>
      <c r="Z31" s="142">
        <f>'個人種目申込一覧表'!AF57</f>
      </c>
      <c r="AA31" s="141">
        <f>IF(ISERROR(Z31=Y31),'個人種目申込一覧表'!E57,"")</f>
      </c>
      <c r="AB31" s="136"/>
      <c r="AC31" s="136"/>
      <c r="AD31" s="136"/>
      <c r="AE31" s="136"/>
      <c r="AF31" s="136"/>
      <c r="AG31" s="136"/>
      <c r="AH31" s="136"/>
      <c r="AI31" s="136"/>
      <c r="AJ31" s="136"/>
      <c r="AK31" s="136"/>
      <c r="AL31" s="136"/>
    </row>
    <row r="32" spans="2:38" s="83" customFormat="1" ht="27" customHeight="1">
      <c r="B32" s="147" t="s">
        <v>235</v>
      </c>
      <c r="C32" s="148" t="s">
        <v>19</v>
      </c>
      <c r="D32" s="143"/>
      <c r="E32" s="144"/>
      <c r="F32" s="145"/>
      <c r="G32" s="144"/>
      <c r="H32" s="145"/>
      <c r="I32" s="146"/>
      <c r="J32" s="2"/>
      <c r="K32" s="2"/>
      <c r="L32" s="138"/>
      <c r="M32" s="138"/>
      <c r="N32" s="138"/>
      <c r="O32" s="2"/>
      <c r="X32" s="133">
        <f>B26&amp;F27&amp;G27</f>
      </c>
      <c r="Y32" s="141">
        <f t="shared" si="0"/>
      </c>
      <c r="Z32" s="142">
        <f>'個人種目申込一覧表'!AF59</f>
      </c>
      <c r="AA32" s="141">
        <f>IF(ISERROR(Z32=Y32),'個人種目申込一覧表'!E59,"")</f>
      </c>
      <c r="AB32" s="136"/>
      <c r="AC32" s="136"/>
      <c r="AD32" s="136"/>
      <c r="AE32" s="136"/>
      <c r="AF32" s="136"/>
      <c r="AG32" s="136"/>
      <c r="AH32" s="136"/>
      <c r="AI32" s="136"/>
      <c r="AJ32" s="136"/>
      <c r="AK32" s="136"/>
      <c r="AL32" s="136"/>
    </row>
    <row r="33" spans="2:38" s="83" customFormat="1" ht="27" customHeight="1" thickBot="1">
      <c r="B33" s="125"/>
      <c r="C33" s="125"/>
      <c r="D33" s="126"/>
      <c r="E33" s="127"/>
      <c r="F33" s="128"/>
      <c r="G33" s="127"/>
      <c r="H33" s="128"/>
      <c r="I33" s="129"/>
      <c r="J33" s="2"/>
      <c r="K33" s="2"/>
      <c r="L33" s="139"/>
      <c r="M33" s="139"/>
      <c r="N33" s="139"/>
      <c r="O33" s="2"/>
      <c r="X33" s="133">
        <f>B26&amp;H27&amp;I27</f>
      </c>
      <c r="Y33" s="141">
        <f t="shared" si="0"/>
      </c>
      <c r="Z33" s="142">
        <f>'個人種目申込一覧表'!AF61</f>
      </c>
      <c r="AA33" s="141">
        <f>IF(ISERROR(Z33=Y33),'個人種目申込一覧表'!E61,"")</f>
      </c>
      <c r="AB33" s="136"/>
      <c r="AC33" s="136"/>
      <c r="AD33" s="136"/>
      <c r="AE33" s="136"/>
      <c r="AF33" s="136"/>
      <c r="AG33" s="136"/>
      <c r="AH33" s="136"/>
      <c r="AI33" s="136"/>
      <c r="AJ33" s="136"/>
      <c r="AK33" s="136"/>
      <c r="AL33" s="136"/>
    </row>
    <row r="34" spans="2:38" s="83" customFormat="1" ht="6" customHeight="1" thickBot="1">
      <c r="B34" s="86"/>
      <c r="C34" s="86"/>
      <c r="D34" s="131"/>
      <c r="E34" s="86"/>
      <c r="F34" s="132"/>
      <c r="G34" s="2"/>
      <c r="H34" s="132"/>
      <c r="I34" s="2"/>
      <c r="J34" s="2"/>
      <c r="K34" s="2"/>
      <c r="L34" s="140"/>
      <c r="M34" s="140"/>
      <c r="N34" s="140"/>
      <c r="O34" s="2"/>
      <c r="X34" s="133">
        <f>B31&amp;D30&amp;E30</f>
      </c>
      <c r="Y34" s="141">
        <f t="shared" si="0"/>
      </c>
      <c r="Z34" s="142">
        <f>'個人種目申込一覧表'!AF63</f>
      </c>
      <c r="AA34" s="141">
        <f>IF(ISERROR(Z34=Y34),'個人種目申込一覧表'!E63,"")</f>
      </c>
      <c r="AB34" s="136"/>
      <c r="AC34" s="136"/>
      <c r="AD34" s="136"/>
      <c r="AE34" s="136"/>
      <c r="AF34" s="136"/>
      <c r="AG34" s="136"/>
      <c r="AH34" s="136"/>
      <c r="AI34" s="136"/>
      <c r="AJ34" s="136"/>
      <c r="AK34" s="136"/>
      <c r="AL34" s="136"/>
    </row>
    <row r="35" spans="2:38" s="83" customFormat="1" ht="27" customHeight="1">
      <c r="B35" s="116" t="s">
        <v>20</v>
      </c>
      <c r="C35" s="117" t="s">
        <v>21</v>
      </c>
      <c r="D35" s="118"/>
      <c r="E35" s="119"/>
      <c r="F35" s="120"/>
      <c r="G35" s="119"/>
      <c r="H35" s="120"/>
      <c r="I35" s="121"/>
      <c r="J35" s="2"/>
      <c r="K35" s="2"/>
      <c r="L35" s="138"/>
      <c r="M35" s="138"/>
      <c r="N35" s="138"/>
      <c r="O35" s="2">
        <f>COUNTA(E35,G35,I35,E37,G37,I37)</f>
        <v>0</v>
      </c>
      <c r="X35" s="133">
        <f>B31&amp;F30&amp;G30</f>
      </c>
      <c r="Y35" s="141">
        <f t="shared" si="0"/>
      </c>
      <c r="Z35" s="142">
        <f>'個人種目申込一覧表'!AF65</f>
      </c>
      <c r="AA35" s="141">
        <f>IF(ISERROR(Z35=Y35),'個人種目申込一覧表'!E65,"")</f>
      </c>
      <c r="AB35" s="136"/>
      <c r="AC35" s="136"/>
      <c r="AD35" s="136"/>
      <c r="AE35" s="136"/>
      <c r="AF35" s="136"/>
      <c r="AG35" s="136"/>
      <c r="AH35" s="136"/>
      <c r="AI35" s="136"/>
      <c r="AJ35" s="136"/>
      <c r="AK35" s="136"/>
      <c r="AL35" s="136"/>
    </row>
    <row r="36" spans="2:38" s="83" customFormat="1" ht="27" customHeight="1" thickBot="1">
      <c r="B36" s="122"/>
      <c r="C36" s="156"/>
      <c r="D36" s="126"/>
      <c r="E36" s="127"/>
      <c r="F36" s="128"/>
      <c r="G36" s="127"/>
      <c r="H36" s="128"/>
      <c r="I36" s="129"/>
      <c r="J36" s="2"/>
      <c r="K36" s="2"/>
      <c r="L36" s="139"/>
      <c r="M36" s="139"/>
      <c r="N36" s="139"/>
      <c r="O36" s="2"/>
      <c r="X36" s="133">
        <f>B31&amp;H30&amp;I30</f>
      </c>
      <c r="Y36" s="141">
        <f t="shared" si="0"/>
      </c>
      <c r="Z36" s="142">
        <f>'個人種目申込一覧表'!AF67</f>
      </c>
      <c r="AA36" s="141">
        <f>IF(ISERROR(Z36=Y36),'個人種目申込一覧表'!E687,"")</f>
      </c>
      <c r="AB36" s="136"/>
      <c r="AC36" s="136"/>
      <c r="AD36" s="136"/>
      <c r="AE36" s="136"/>
      <c r="AF36" s="136"/>
      <c r="AG36" s="136"/>
      <c r="AH36" s="136"/>
      <c r="AI36" s="136"/>
      <c r="AJ36" s="136"/>
      <c r="AK36" s="136"/>
      <c r="AL36" s="136"/>
    </row>
    <row r="37" spans="2:38" s="83" customFormat="1" ht="27" customHeight="1">
      <c r="B37" s="147" t="s">
        <v>235</v>
      </c>
      <c r="C37" s="148" t="s">
        <v>19</v>
      </c>
      <c r="D37" s="143"/>
      <c r="E37" s="144"/>
      <c r="F37" s="145"/>
      <c r="G37" s="144"/>
      <c r="H37" s="145"/>
      <c r="I37" s="146"/>
      <c r="J37" s="2"/>
      <c r="K37" s="2"/>
      <c r="L37" s="138"/>
      <c r="M37" s="138"/>
      <c r="N37" s="138"/>
      <c r="O37" s="2"/>
      <c r="X37" s="133">
        <f>B31&amp;D32&amp;E32</f>
      </c>
      <c r="Y37" s="141">
        <f t="shared" si="0"/>
      </c>
      <c r="Z37" s="142">
        <f>'個人種目申込一覧表'!AF69</f>
      </c>
      <c r="AA37" s="141">
        <f>IF(ISERROR(Z37=Y37),'個人種目申込一覧表'!E69,"")</f>
      </c>
      <c r="AB37" s="136"/>
      <c r="AC37" s="136"/>
      <c r="AD37" s="136"/>
      <c r="AE37" s="136"/>
      <c r="AF37" s="136"/>
      <c r="AG37" s="136"/>
      <c r="AH37" s="136"/>
      <c r="AI37" s="136"/>
      <c r="AJ37" s="136"/>
      <c r="AK37" s="136"/>
      <c r="AL37" s="136"/>
    </row>
    <row r="38" spans="2:38" s="83" customFormat="1" ht="27" customHeight="1" thickBot="1">
      <c r="B38" s="125"/>
      <c r="C38" s="125"/>
      <c r="D38" s="126"/>
      <c r="E38" s="127"/>
      <c r="F38" s="128"/>
      <c r="G38" s="127"/>
      <c r="H38" s="128"/>
      <c r="I38" s="129"/>
      <c r="J38" s="2"/>
      <c r="K38" s="2"/>
      <c r="L38" s="139"/>
      <c r="M38" s="139"/>
      <c r="N38" s="139"/>
      <c r="O38" s="2"/>
      <c r="X38" s="133">
        <f>B31&amp;F32&amp;G32</f>
      </c>
      <c r="Y38" s="141">
        <f t="shared" si="0"/>
      </c>
      <c r="Z38" s="142">
        <f>'個人種目申込一覧表'!AF71</f>
      </c>
      <c r="AA38" s="141">
        <f>IF(ISERROR(Z38=Y38),'個人種目申込一覧表'!E71,"")</f>
      </c>
      <c r="AB38" s="136"/>
      <c r="AC38" s="136"/>
      <c r="AD38" s="136"/>
      <c r="AE38" s="136"/>
      <c r="AF38" s="136"/>
      <c r="AG38" s="136"/>
      <c r="AH38" s="136"/>
      <c r="AI38" s="136"/>
      <c r="AJ38" s="136"/>
      <c r="AK38" s="136"/>
      <c r="AL38" s="136"/>
    </row>
    <row r="39" spans="2:38" s="83" customFormat="1" ht="14.25" customHeight="1">
      <c r="B39" s="2"/>
      <c r="C39" s="2"/>
      <c r="D39" s="6"/>
      <c r="E39" s="2"/>
      <c r="F39" s="6"/>
      <c r="G39" s="2"/>
      <c r="H39" s="6"/>
      <c r="I39" s="2"/>
      <c r="X39" s="133">
        <f>B31&amp;H32&amp;I32</f>
      </c>
      <c r="Y39" s="141">
        <f t="shared" si="0"/>
      </c>
      <c r="Z39" s="142">
        <f>'個人種目申込一覧表'!AF73</f>
      </c>
      <c r="AA39" s="141">
        <f>IF(ISERROR(Z39=Y39),'個人種目申込一覧表'!E73,"")</f>
      </c>
      <c r="AB39" s="136"/>
      <c r="AC39" s="136"/>
      <c r="AD39" s="136"/>
      <c r="AE39" s="136"/>
      <c r="AF39" s="136"/>
      <c r="AG39" s="136"/>
      <c r="AH39" s="136"/>
      <c r="AI39" s="136"/>
      <c r="AJ39" s="136"/>
      <c r="AK39" s="136"/>
      <c r="AL39" s="136"/>
    </row>
    <row r="40" spans="2:38" s="83" customFormat="1" ht="14.25" customHeight="1">
      <c r="B40" s="2"/>
      <c r="C40" s="2"/>
      <c r="D40" s="6"/>
      <c r="E40" s="2"/>
      <c r="F40" s="6"/>
      <c r="G40" s="2"/>
      <c r="H40" s="6"/>
      <c r="I40" s="2"/>
      <c r="X40" s="133">
        <f>B36&amp;D35&amp;E35</f>
      </c>
      <c r="Y40" s="141">
        <f t="shared" si="0"/>
      </c>
      <c r="Z40" s="142">
        <f>'個人種目申込一覧表'!AF75</f>
      </c>
      <c r="AA40" s="141">
        <f>IF(ISERROR(Z40=Y40),'個人種目申込一覧表'!E75,"")</f>
      </c>
      <c r="AB40" s="136"/>
      <c r="AC40" s="136"/>
      <c r="AD40" s="136"/>
      <c r="AE40" s="136"/>
      <c r="AF40" s="136"/>
      <c r="AG40" s="136"/>
      <c r="AH40" s="136"/>
      <c r="AI40" s="136"/>
      <c r="AJ40" s="136"/>
      <c r="AK40" s="136"/>
      <c r="AL40" s="136"/>
    </row>
    <row r="41" spans="2:38" s="83" customFormat="1" ht="14.25" customHeight="1">
      <c r="B41" s="2"/>
      <c r="C41" s="2"/>
      <c r="D41" s="6"/>
      <c r="E41" s="2"/>
      <c r="F41" s="6"/>
      <c r="G41" s="2"/>
      <c r="H41" s="6"/>
      <c r="I41" s="2"/>
      <c r="X41" s="133">
        <f>B36&amp;F35&amp;G35</f>
      </c>
      <c r="Y41" s="141">
        <f t="shared" si="0"/>
      </c>
      <c r="Z41" s="142">
        <f>'個人種目申込一覧表'!AF77</f>
      </c>
      <c r="AA41" s="141">
        <f>IF(ISERROR(Z41=Y41),'個人種目申込一覧表'!E77,"")</f>
      </c>
      <c r="AB41" s="136"/>
      <c r="AC41" s="136"/>
      <c r="AD41" s="136"/>
      <c r="AE41" s="136"/>
      <c r="AF41" s="136"/>
      <c r="AG41" s="136"/>
      <c r="AH41" s="136"/>
      <c r="AI41" s="136"/>
      <c r="AJ41" s="136"/>
      <c r="AK41" s="136"/>
      <c r="AL41" s="136"/>
    </row>
    <row r="42" spans="2:38" s="83" customFormat="1" ht="14.25" customHeight="1">
      <c r="B42" s="2"/>
      <c r="C42" s="2"/>
      <c r="D42" s="6"/>
      <c r="E42" s="2"/>
      <c r="F42" s="6"/>
      <c r="G42" s="2"/>
      <c r="H42" s="6"/>
      <c r="I42" s="2"/>
      <c r="X42" s="133">
        <f>B36&amp;H35&amp;I35</f>
      </c>
      <c r="Y42" s="141">
        <f aca="true" t="shared" si="1" ref="Y42:Y59">IF(Z42="","",VLOOKUP(Z42,$X$10:$X$45,1,FALSE))</f>
      </c>
      <c r="Z42" s="142">
        <f>'個人種目申込一覧表'!AF79</f>
      </c>
      <c r="AA42" s="141">
        <f>IF(ISERROR(Z42=Y42),'個人種目申込一覧表'!E79,"")</f>
      </c>
      <c r="AB42" s="136"/>
      <c r="AC42" s="136"/>
      <c r="AD42" s="136"/>
      <c r="AE42" s="136"/>
      <c r="AF42" s="136"/>
      <c r="AG42" s="136"/>
      <c r="AH42" s="136"/>
      <c r="AI42" s="136"/>
      <c r="AJ42" s="136"/>
      <c r="AK42" s="136"/>
      <c r="AL42" s="136"/>
    </row>
    <row r="43" spans="2:38" s="83" customFormat="1" ht="14.25" customHeight="1">
      <c r="B43" s="2"/>
      <c r="C43" s="2"/>
      <c r="D43" s="6"/>
      <c r="E43" s="2"/>
      <c r="F43" s="6"/>
      <c r="G43" s="2"/>
      <c r="H43" s="6"/>
      <c r="I43" s="2"/>
      <c r="X43" s="133">
        <f>B36&amp;D37&amp;E37</f>
      </c>
      <c r="Y43" s="141">
        <f t="shared" si="1"/>
      </c>
      <c r="Z43" s="142">
        <f>'個人種目申込一覧表'!AF81</f>
      </c>
      <c r="AA43" s="141">
        <f>IF(ISERROR(Z43=Y43),'個人種目申込一覧表'!E81,"")</f>
      </c>
      <c r="AB43" s="136"/>
      <c r="AC43" s="136"/>
      <c r="AD43" s="136"/>
      <c r="AE43" s="136"/>
      <c r="AF43" s="136"/>
      <c r="AG43" s="136"/>
      <c r="AH43" s="136"/>
      <c r="AI43" s="136"/>
      <c r="AJ43" s="136"/>
      <c r="AK43" s="136"/>
      <c r="AL43" s="136"/>
    </row>
    <row r="44" spans="2:38" s="83" customFormat="1" ht="14.25" customHeight="1">
      <c r="B44" s="2"/>
      <c r="C44" s="2"/>
      <c r="D44" s="6"/>
      <c r="E44" s="2"/>
      <c r="F44" s="6"/>
      <c r="G44" s="2"/>
      <c r="H44" s="6"/>
      <c r="I44" s="2"/>
      <c r="X44" s="133">
        <f>B36&amp;F37&amp;G37</f>
      </c>
      <c r="Y44" s="141">
        <f t="shared" si="1"/>
      </c>
      <c r="Z44" s="142">
        <f>'個人種目申込一覧表'!AF83</f>
      </c>
      <c r="AA44" s="141">
        <f>IF(ISERROR(Z44=Y44),'個人種目申込一覧表'!E83,"")</f>
      </c>
      <c r="AB44" s="136"/>
      <c r="AC44" s="136"/>
      <c r="AD44" s="136"/>
      <c r="AE44" s="136"/>
      <c r="AF44" s="136"/>
      <c r="AG44" s="136"/>
      <c r="AH44" s="136"/>
      <c r="AI44" s="136"/>
      <c r="AJ44" s="136"/>
      <c r="AK44" s="136"/>
      <c r="AL44" s="136"/>
    </row>
    <row r="45" spans="2:38" s="83" customFormat="1" ht="14.25" customHeight="1">
      <c r="B45" s="2"/>
      <c r="C45" s="2"/>
      <c r="D45" s="6"/>
      <c r="E45" s="2"/>
      <c r="F45" s="6"/>
      <c r="G45" s="2"/>
      <c r="H45" s="6"/>
      <c r="I45" s="2"/>
      <c r="X45" s="133">
        <f>B36&amp;H37&amp;I37</f>
      </c>
      <c r="Y45" s="141">
        <f t="shared" si="1"/>
      </c>
      <c r="Z45" s="142">
        <f>'個人種目申込一覧表'!AF85</f>
      </c>
      <c r="AA45" s="141">
        <f>IF(ISERROR(Z45=Y45),'個人種目申込一覧表'!E85,"")</f>
      </c>
      <c r="AB45" s="136"/>
      <c r="AC45" s="136"/>
      <c r="AD45" s="136"/>
      <c r="AE45" s="136"/>
      <c r="AF45" s="136"/>
      <c r="AG45" s="136"/>
      <c r="AH45" s="136"/>
      <c r="AI45" s="136"/>
      <c r="AJ45" s="136"/>
      <c r="AK45" s="136"/>
      <c r="AL45" s="136"/>
    </row>
    <row r="46" spans="2:38" s="83" customFormat="1" ht="14.25" customHeight="1">
      <c r="B46" s="2"/>
      <c r="C46" s="2"/>
      <c r="D46" s="6"/>
      <c r="E46" s="2"/>
      <c r="F46" s="6"/>
      <c r="G46" s="2"/>
      <c r="H46" s="6"/>
      <c r="I46" s="2"/>
      <c r="X46" s="79"/>
      <c r="Y46" s="141">
        <f t="shared" si="1"/>
      </c>
      <c r="Z46" s="142">
        <f>'個人種目申込一覧表'!AF87</f>
      </c>
      <c r="AA46" s="141">
        <f>IF(ISERROR(Z46=Y46),'個人種目申込一覧表'!E87,"")</f>
      </c>
      <c r="AB46" s="136"/>
      <c r="AC46" s="136"/>
      <c r="AD46" s="136"/>
      <c r="AE46" s="136"/>
      <c r="AF46" s="136"/>
      <c r="AG46" s="136"/>
      <c r="AH46" s="136"/>
      <c r="AI46" s="136"/>
      <c r="AJ46" s="136"/>
      <c r="AK46" s="136"/>
      <c r="AL46" s="136"/>
    </row>
    <row r="47" spans="2:38" s="83" customFormat="1" ht="14.25" customHeight="1">
      <c r="B47" s="2"/>
      <c r="C47" s="2"/>
      <c r="D47" s="6"/>
      <c r="E47" s="2"/>
      <c r="F47" s="6"/>
      <c r="G47" s="2"/>
      <c r="H47" s="6"/>
      <c r="I47" s="2"/>
      <c r="X47" s="79"/>
      <c r="Y47" s="141">
        <f t="shared" si="1"/>
      </c>
      <c r="Z47" s="142">
        <f>'個人種目申込一覧表'!AF89</f>
      </c>
      <c r="AA47" s="141">
        <f>IF(ISERROR(Z47=Y47),'個人種目申込一覧表'!E89,"")</f>
      </c>
      <c r="AB47" s="136"/>
      <c r="AC47" s="136"/>
      <c r="AD47" s="136"/>
      <c r="AE47" s="136"/>
      <c r="AF47" s="136"/>
      <c r="AG47" s="136"/>
      <c r="AH47" s="136"/>
      <c r="AI47" s="136"/>
      <c r="AJ47" s="136"/>
      <c r="AK47" s="136"/>
      <c r="AL47" s="136"/>
    </row>
    <row r="48" spans="2:38" s="83" customFormat="1" ht="14.25" customHeight="1">
      <c r="B48" s="2"/>
      <c r="C48" s="2"/>
      <c r="D48" s="6"/>
      <c r="E48" s="2"/>
      <c r="F48" s="6"/>
      <c r="G48" s="2"/>
      <c r="H48" s="6"/>
      <c r="I48" s="2"/>
      <c r="X48" s="79"/>
      <c r="Y48" s="141">
        <f t="shared" si="1"/>
      </c>
      <c r="Z48" s="142">
        <f>'個人種目申込一覧表'!AF91</f>
      </c>
      <c r="AA48" s="141">
        <f>IF(ISERROR(Z48=Y48),'個人種目申込一覧表'!E91,"")</f>
      </c>
      <c r="AB48" s="136"/>
      <c r="AC48" s="136"/>
      <c r="AD48" s="136"/>
      <c r="AE48" s="136"/>
      <c r="AF48" s="136"/>
      <c r="AG48" s="136"/>
      <c r="AH48" s="136"/>
      <c r="AI48" s="136"/>
      <c r="AJ48" s="136"/>
      <c r="AK48" s="136"/>
      <c r="AL48" s="136"/>
    </row>
    <row r="49" spans="2:38" s="83" customFormat="1" ht="14.25" customHeight="1">
      <c r="B49" s="2"/>
      <c r="C49" s="2"/>
      <c r="D49" s="6"/>
      <c r="E49" s="2"/>
      <c r="F49" s="6"/>
      <c r="G49" s="2"/>
      <c r="H49" s="6"/>
      <c r="I49" s="2"/>
      <c r="X49" s="79"/>
      <c r="Y49" s="141">
        <f t="shared" si="1"/>
      </c>
      <c r="Z49" s="142">
        <f>'個人種目申込一覧表'!AF93</f>
      </c>
      <c r="AA49" s="141">
        <f>IF(ISERROR(Z49=Y49),'個人種目申込一覧表'!E93,"")</f>
      </c>
      <c r="AB49" s="136"/>
      <c r="AC49" s="136"/>
      <c r="AD49" s="136"/>
      <c r="AE49" s="136"/>
      <c r="AF49" s="136"/>
      <c r="AG49" s="136"/>
      <c r="AH49" s="136"/>
      <c r="AI49" s="136"/>
      <c r="AJ49" s="136"/>
      <c r="AK49" s="136"/>
      <c r="AL49" s="136"/>
    </row>
    <row r="50" spans="2:38" s="83" customFormat="1" ht="14.25" customHeight="1">
      <c r="B50" s="2"/>
      <c r="C50" s="2"/>
      <c r="D50" s="6"/>
      <c r="E50" s="2"/>
      <c r="F50" s="6"/>
      <c r="G50" s="2"/>
      <c r="H50" s="6"/>
      <c r="I50" s="2"/>
      <c r="X50" s="79"/>
      <c r="Y50" s="141">
        <f t="shared" si="1"/>
      </c>
      <c r="Z50" s="142">
        <f>'個人種目申込一覧表'!AF95</f>
      </c>
      <c r="AA50" s="141">
        <f>IF(ISERROR(Z50=Y50),'個人種目申込一覧表'!E95,"")</f>
      </c>
      <c r="AB50" s="136"/>
      <c r="AC50" s="136"/>
      <c r="AD50" s="136"/>
      <c r="AE50" s="136"/>
      <c r="AF50" s="136"/>
      <c r="AG50" s="136"/>
      <c r="AH50" s="136"/>
      <c r="AI50" s="136"/>
      <c r="AJ50" s="136"/>
      <c r="AK50" s="136"/>
      <c r="AL50" s="136"/>
    </row>
    <row r="51" spans="2:38" s="83" customFormat="1" ht="14.25" customHeight="1">
      <c r="B51" s="2"/>
      <c r="C51" s="2"/>
      <c r="D51" s="6"/>
      <c r="E51" s="2"/>
      <c r="F51" s="6"/>
      <c r="G51" s="2"/>
      <c r="H51" s="6"/>
      <c r="I51" s="2"/>
      <c r="X51" s="79"/>
      <c r="Y51" s="141">
        <f t="shared" si="1"/>
      </c>
      <c r="Z51" s="142">
        <f>'個人種目申込一覧表'!AF97</f>
      </c>
      <c r="AA51" s="141">
        <f>IF(ISERROR(Z51=Y51),'個人種目申込一覧表'!E97,"")</f>
      </c>
      <c r="AB51" s="136"/>
      <c r="AC51" s="136"/>
      <c r="AD51" s="136"/>
      <c r="AE51" s="136"/>
      <c r="AF51" s="136"/>
      <c r="AG51" s="136"/>
      <c r="AH51" s="136"/>
      <c r="AI51" s="136"/>
      <c r="AJ51" s="136"/>
      <c r="AK51" s="136"/>
      <c r="AL51" s="136"/>
    </row>
    <row r="52" spans="2:38" s="83" customFormat="1" ht="14.25" customHeight="1">
      <c r="B52" s="2"/>
      <c r="C52" s="2"/>
      <c r="D52" s="6"/>
      <c r="E52" s="2"/>
      <c r="F52" s="6"/>
      <c r="G52" s="2"/>
      <c r="H52" s="6"/>
      <c r="I52" s="2"/>
      <c r="X52" s="79"/>
      <c r="Y52" s="141">
        <f t="shared" si="1"/>
      </c>
      <c r="Z52" s="142">
        <f>'個人種目申込一覧表'!AF99</f>
      </c>
      <c r="AA52" s="141">
        <f>IF(ISERROR(Z52=Y52),'個人種目申込一覧表'!E99,"")</f>
      </c>
      <c r="AB52" s="136"/>
      <c r="AC52" s="136"/>
      <c r="AD52" s="136"/>
      <c r="AE52" s="136"/>
      <c r="AF52" s="136"/>
      <c r="AG52" s="136"/>
      <c r="AH52" s="136"/>
      <c r="AI52" s="136"/>
      <c r="AJ52" s="136"/>
      <c r="AK52" s="136"/>
      <c r="AL52" s="136"/>
    </row>
    <row r="53" spans="2:38" s="83" customFormat="1" ht="14.25" customHeight="1">
      <c r="B53" s="2"/>
      <c r="C53" s="2"/>
      <c r="D53" s="6"/>
      <c r="E53" s="2"/>
      <c r="F53" s="6"/>
      <c r="G53" s="2"/>
      <c r="H53" s="6"/>
      <c r="I53" s="2"/>
      <c r="X53" s="79"/>
      <c r="Y53" s="141">
        <f t="shared" si="1"/>
      </c>
      <c r="Z53" s="142">
        <f>'個人種目申込一覧表'!AF101</f>
      </c>
      <c r="AA53" s="141">
        <f>IF(ISERROR(Z53=Y53),'個人種目申込一覧表'!E101,"")</f>
      </c>
      <c r="AB53" s="136"/>
      <c r="AC53" s="136"/>
      <c r="AD53" s="136"/>
      <c r="AE53" s="136"/>
      <c r="AF53" s="136"/>
      <c r="AG53" s="136"/>
      <c r="AH53" s="136"/>
      <c r="AI53" s="136"/>
      <c r="AJ53" s="136"/>
      <c r="AK53" s="136"/>
      <c r="AL53" s="136"/>
    </row>
    <row r="54" spans="2:38" s="83" customFormat="1" ht="14.25" customHeight="1">
      <c r="B54" s="2"/>
      <c r="C54" s="2"/>
      <c r="D54" s="6"/>
      <c r="E54" s="2"/>
      <c r="F54" s="6"/>
      <c r="G54" s="2"/>
      <c r="H54" s="6"/>
      <c r="I54" s="2"/>
      <c r="X54" s="79"/>
      <c r="Y54" s="141">
        <f t="shared" si="1"/>
      </c>
      <c r="Z54" s="142">
        <f>'個人種目申込一覧表'!AF103</f>
      </c>
      <c r="AA54" s="141">
        <f>IF(ISERROR(Z54=Y54),'個人種目申込一覧表'!E103,"")</f>
      </c>
      <c r="AB54" s="136"/>
      <c r="AC54" s="136"/>
      <c r="AD54" s="136"/>
      <c r="AE54" s="136"/>
      <c r="AF54" s="136"/>
      <c r="AG54" s="136"/>
      <c r="AH54" s="136"/>
      <c r="AI54" s="136"/>
      <c r="AJ54" s="136"/>
      <c r="AK54" s="136"/>
      <c r="AL54" s="136"/>
    </row>
    <row r="55" spans="2:38" s="83" customFormat="1" ht="14.25" customHeight="1">
      <c r="B55" s="2"/>
      <c r="C55" s="2"/>
      <c r="D55" s="6"/>
      <c r="E55" s="2"/>
      <c r="F55" s="6"/>
      <c r="G55" s="2"/>
      <c r="H55" s="6"/>
      <c r="I55" s="2"/>
      <c r="X55" s="79"/>
      <c r="Y55" s="141">
        <f t="shared" si="1"/>
      </c>
      <c r="Z55" s="142">
        <f>'個人種目申込一覧表'!AF105</f>
      </c>
      <c r="AA55" s="141">
        <f>IF(ISERROR(Z55=Y55),個人種目申込一覧表105,"")</f>
      </c>
      <c r="AB55" s="136"/>
      <c r="AC55" s="136"/>
      <c r="AD55" s="136"/>
      <c r="AE55" s="136"/>
      <c r="AF55" s="136"/>
      <c r="AG55" s="136"/>
      <c r="AH55" s="136"/>
      <c r="AI55" s="136"/>
      <c r="AJ55" s="136"/>
      <c r="AK55" s="136"/>
      <c r="AL55" s="136"/>
    </row>
    <row r="56" spans="2:38" s="83" customFormat="1" ht="14.25" customHeight="1">
      <c r="B56" s="2"/>
      <c r="C56" s="2"/>
      <c r="D56" s="6"/>
      <c r="E56" s="2"/>
      <c r="F56" s="6"/>
      <c r="G56" s="2"/>
      <c r="H56" s="6"/>
      <c r="I56" s="2"/>
      <c r="X56" s="79"/>
      <c r="Y56" s="141">
        <f t="shared" si="1"/>
      </c>
      <c r="Z56" s="142">
        <f>'個人種目申込一覧表'!AF107</f>
      </c>
      <c r="AA56" s="141">
        <f>IF(ISERROR(Z56=Y56),'個人種目申込一覧表'!E107,"")</f>
      </c>
      <c r="AB56" s="136"/>
      <c r="AC56" s="136"/>
      <c r="AD56" s="136"/>
      <c r="AE56" s="136"/>
      <c r="AF56" s="136"/>
      <c r="AG56" s="136"/>
      <c r="AH56" s="136"/>
      <c r="AI56" s="136"/>
      <c r="AJ56" s="136"/>
      <c r="AK56" s="136"/>
      <c r="AL56" s="136"/>
    </row>
    <row r="57" spans="2:38" s="83" customFormat="1" ht="14.25" customHeight="1">
      <c r="B57" s="2"/>
      <c r="C57" s="2"/>
      <c r="D57" s="6"/>
      <c r="E57" s="2"/>
      <c r="F57" s="6"/>
      <c r="G57" s="2"/>
      <c r="H57" s="6"/>
      <c r="I57" s="2"/>
      <c r="X57" s="79"/>
      <c r="Y57" s="141">
        <f t="shared" si="1"/>
      </c>
      <c r="Z57" s="142">
        <f>'個人種目申込一覧表'!AF109</f>
      </c>
      <c r="AA57" s="141">
        <f>IF(ISERROR(Z57=Y57),'個人種目申込一覧表'!E109,"")</f>
      </c>
      <c r="AB57" s="136"/>
      <c r="AC57" s="136"/>
      <c r="AD57" s="136"/>
      <c r="AE57" s="136"/>
      <c r="AF57" s="136"/>
      <c r="AG57" s="136"/>
      <c r="AH57" s="136"/>
      <c r="AI57" s="136"/>
      <c r="AJ57" s="136"/>
      <c r="AK57" s="136"/>
      <c r="AL57" s="136"/>
    </row>
    <row r="58" spans="2:38" s="83" customFormat="1" ht="14.25" customHeight="1">
      <c r="B58" s="2"/>
      <c r="C58" s="2"/>
      <c r="D58" s="6"/>
      <c r="E58" s="2"/>
      <c r="F58" s="6"/>
      <c r="G58" s="2"/>
      <c r="H58" s="6"/>
      <c r="I58" s="2"/>
      <c r="X58" s="79"/>
      <c r="Y58" s="141">
        <f t="shared" si="1"/>
      </c>
      <c r="Z58" s="142">
        <f>'個人種目申込一覧表'!AF111</f>
      </c>
      <c r="AA58" s="141">
        <f>IF(ISERROR(Z58=Y58),'個人種目申込一覧表'!E111,"")</f>
      </c>
      <c r="AB58" s="136"/>
      <c r="AC58" s="136"/>
      <c r="AD58" s="136"/>
      <c r="AE58" s="136"/>
      <c r="AF58" s="136"/>
      <c r="AG58" s="136"/>
      <c r="AH58" s="136"/>
      <c r="AI58" s="136"/>
      <c r="AJ58" s="136"/>
      <c r="AK58" s="136"/>
      <c r="AL58" s="136"/>
    </row>
    <row r="59" spans="2:38" s="83" customFormat="1" ht="14.25" customHeight="1">
      <c r="B59" s="2"/>
      <c r="C59" s="2"/>
      <c r="D59" s="6"/>
      <c r="E59" s="2"/>
      <c r="F59" s="6"/>
      <c r="G59" s="2"/>
      <c r="H59" s="6"/>
      <c r="I59" s="2"/>
      <c r="X59" s="79"/>
      <c r="Y59" s="141">
        <f t="shared" si="1"/>
      </c>
      <c r="Z59" s="142">
        <f>'個人種目申込一覧表'!AF113</f>
      </c>
      <c r="AA59" s="141">
        <f>IF(ISERROR(Z59=Y59),'個人種目申込一覧表'!E113,"")</f>
      </c>
      <c r="AB59" s="136"/>
      <c r="AC59" s="136"/>
      <c r="AD59" s="136"/>
      <c r="AE59" s="136"/>
      <c r="AF59" s="136"/>
      <c r="AG59" s="136"/>
      <c r="AH59" s="136"/>
      <c r="AI59" s="136"/>
      <c r="AJ59" s="136"/>
      <c r="AK59" s="136"/>
      <c r="AL59" s="136"/>
    </row>
    <row r="60" spans="2:38" s="83" customFormat="1" ht="14.25" customHeight="1">
      <c r="B60" s="2"/>
      <c r="C60" s="2"/>
      <c r="D60" s="6"/>
      <c r="E60" s="2"/>
      <c r="F60" s="6"/>
      <c r="G60" s="2"/>
      <c r="H60" s="6"/>
      <c r="I60" s="2"/>
      <c r="X60" s="79"/>
      <c r="Y60" s="2"/>
      <c r="Z60" s="5"/>
      <c r="AA60" s="2"/>
      <c r="AB60" s="136"/>
      <c r="AC60" s="136"/>
      <c r="AD60" s="136"/>
      <c r="AE60" s="136"/>
      <c r="AF60" s="136"/>
      <c r="AG60" s="136"/>
      <c r="AH60" s="136"/>
      <c r="AI60" s="136"/>
      <c r="AJ60" s="136"/>
      <c r="AK60" s="136"/>
      <c r="AL60" s="136"/>
    </row>
    <row r="61" spans="2:38" s="83" customFormat="1" ht="14.25" customHeight="1">
      <c r="B61" s="2"/>
      <c r="C61" s="2"/>
      <c r="D61" s="6"/>
      <c r="E61" s="2"/>
      <c r="F61" s="6"/>
      <c r="G61" s="2"/>
      <c r="H61" s="6"/>
      <c r="I61" s="2"/>
      <c r="X61" s="79"/>
      <c r="Y61" s="2"/>
      <c r="Z61" s="5"/>
      <c r="AA61" s="2"/>
      <c r="AB61" s="136"/>
      <c r="AC61" s="136"/>
      <c r="AD61" s="136"/>
      <c r="AE61" s="136"/>
      <c r="AF61" s="136"/>
      <c r="AG61" s="136"/>
      <c r="AH61" s="136"/>
      <c r="AI61" s="136"/>
      <c r="AJ61" s="136"/>
      <c r="AK61" s="136"/>
      <c r="AL61" s="136"/>
    </row>
    <row r="62" spans="2:38" s="83" customFormat="1" ht="14.25" customHeight="1">
      <c r="B62" s="2"/>
      <c r="C62" s="2"/>
      <c r="D62" s="6"/>
      <c r="E62" s="2"/>
      <c r="F62" s="6"/>
      <c r="G62" s="2"/>
      <c r="H62" s="6"/>
      <c r="I62" s="2"/>
      <c r="X62" s="79"/>
      <c r="Z62" s="5"/>
      <c r="AA62" s="2"/>
      <c r="AB62" s="136"/>
      <c r="AC62" s="136"/>
      <c r="AD62" s="136"/>
      <c r="AE62" s="136"/>
      <c r="AF62" s="136"/>
      <c r="AG62" s="136"/>
      <c r="AH62" s="136"/>
      <c r="AI62" s="136"/>
      <c r="AJ62" s="136"/>
      <c r="AK62" s="136"/>
      <c r="AL62" s="136"/>
    </row>
    <row r="63" spans="2:38" s="83" customFormat="1" ht="14.25" customHeight="1">
      <c r="B63" s="2"/>
      <c r="C63" s="2"/>
      <c r="D63" s="6"/>
      <c r="E63" s="2"/>
      <c r="F63" s="6"/>
      <c r="G63" s="2"/>
      <c r="H63" s="6"/>
      <c r="I63" s="2"/>
      <c r="X63" s="79"/>
      <c r="Z63" s="5"/>
      <c r="AA63" s="2"/>
      <c r="AB63" s="136"/>
      <c r="AC63" s="136"/>
      <c r="AD63" s="136"/>
      <c r="AE63" s="136"/>
      <c r="AF63" s="136"/>
      <c r="AG63" s="136"/>
      <c r="AH63" s="136"/>
      <c r="AI63" s="136"/>
      <c r="AJ63" s="136"/>
      <c r="AK63" s="136"/>
      <c r="AL63" s="136"/>
    </row>
    <row r="64" spans="2:38" s="83" customFormat="1" ht="14.25" customHeight="1">
      <c r="B64" s="2"/>
      <c r="C64" s="2"/>
      <c r="D64" s="6"/>
      <c r="E64" s="2"/>
      <c r="F64" s="6"/>
      <c r="G64" s="2"/>
      <c r="H64" s="6"/>
      <c r="I64" s="2"/>
      <c r="X64" s="79"/>
      <c r="Z64" s="5"/>
      <c r="AA64" s="2"/>
      <c r="AB64" s="136"/>
      <c r="AC64" s="136"/>
      <c r="AD64" s="136"/>
      <c r="AE64" s="136"/>
      <c r="AF64" s="136"/>
      <c r="AG64" s="136"/>
      <c r="AH64" s="136"/>
      <c r="AI64" s="136"/>
      <c r="AJ64" s="136"/>
      <c r="AK64" s="136"/>
      <c r="AL64" s="136"/>
    </row>
    <row r="65" spans="2:38" s="83" customFormat="1" ht="14.25" customHeight="1">
      <c r="B65" s="2"/>
      <c r="C65" s="2"/>
      <c r="D65" s="6"/>
      <c r="E65" s="2"/>
      <c r="F65" s="6"/>
      <c r="G65" s="2"/>
      <c r="H65" s="6"/>
      <c r="I65" s="2"/>
      <c r="X65" s="79"/>
      <c r="Z65" s="5"/>
      <c r="AA65" s="2"/>
      <c r="AB65" s="136"/>
      <c r="AC65" s="136"/>
      <c r="AD65" s="136"/>
      <c r="AE65" s="136"/>
      <c r="AF65" s="136"/>
      <c r="AG65" s="136"/>
      <c r="AH65" s="136"/>
      <c r="AI65" s="136"/>
      <c r="AJ65" s="136"/>
      <c r="AK65" s="136"/>
      <c r="AL65" s="136"/>
    </row>
    <row r="66" spans="2:38" s="83" customFormat="1" ht="14.25" customHeight="1">
      <c r="B66" s="2"/>
      <c r="C66" s="2"/>
      <c r="D66" s="6"/>
      <c r="E66" s="2"/>
      <c r="F66" s="6"/>
      <c r="G66" s="2"/>
      <c r="H66" s="6"/>
      <c r="I66" s="2"/>
      <c r="X66" s="79"/>
      <c r="Z66" s="5"/>
      <c r="AA66" s="2"/>
      <c r="AB66" s="136"/>
      <c r="AC66" s="136"/>
      <c r="AD66" s="136"/>
      <c r="AE66" s="136"/>
      <c r="AF66" s="136"/>
      <c r="AG66" s="136"/>
      <c r="AH66" s="136"/>
      <c r="AI66" s="136"/>
      <c r="AJ66" s="136"/>
      <c r="AK66" s="136"/>
      <c r="AL66" s="136"/>
    </row>
    <row r="67" spans="2:38" s="83" customFormat="1" ht="14.25" customHeight="1">
      <c r="B67" s="2"/>
      <c r="C67" s="2"/>
      <c r="D67" s="6"/>
      <c r="E67" s="2"/>
      <c r="F67" s="6"/>
      <c r="G67" s="2"/>
      <c r="H67" s="6"/>
      <c r="I67" s="2"/>
      <c r="X67" s="79"/>
      <c r="Z67" s="5"/>
      <c r="AA67" s="2"/>
      <c r="AB67" s="136"/>
      <c r="AC67" s="136"/>
      <c r="AD67" s="136"/>
      <c r="AE67" s="136"/>
      <c r="AF67" s="136"/>
      <c r="AG67" s="136"/>
      <c r="AH67" s="136"/>
      <c r="AI67" s="136"/>
      <c r="AJ67" s="136"/>
      <c r="AK67" s="136"/>
      <c r="AL67" s="136"/>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sheetData>
  <sheetProtection password="DC62" sheet="1" selectLockedCells="1"/>
  <mergeCells count="3">
    <mergeCell ref="B1:F1"/>
    <mergeCell ref="H1:I1"/>
    <mergeCell ref="K3:N6"/>
  </mergeCells>
  <conditionalFormatting sqref="B11:I11 B16:I16 B21:I21 B26:I26 B31:I31 B36:I36">
    <cfRule type="expression" priority="170" dxfId="73" stopIfTrue="1">
      <formula>NOT(ISERROR(SEARCH("女",$B11)))</formula>
    </cfRule>
    <cfRule type="expression" priority="171" dxfId="72" stopIfTrue="1">
      <formula>NOT(ISERROR(SEARCH("男",$B11)))</formula>
    </cfRule>
  </conditionalFormatting>
  <conditionalFormatting sqref="D15:I15 D10:I10 D20:I20 D25:I25 D30:I30 D35:I35">
    <cfRule type="expression" priority="172" dxfId="73" stopIfTrue="1">
      <formula>NOT(ISERROR(SEARCH("女",$B11)))</formula>
    </cfRule>
    <cfRule type="expression" priority="173" dxfId="72" stopIfTrue="1">
      <formula>NOT(ISERROR(SEARCH("男",$B11)))</formula>
    </cfRule>
  </conditionalFormatting>
  <conditionalFormatting sqref="D17:I17 D12:I12 D22:I22 D27:I27 D32:I32 D37:I37">
    <cfRule type="expression" priority="174" dxfId="73" stopIfTrue="1">
      <formula>NOT(ISERROR(SEARCH("女",$B11)))</formula>
    </cfRule>
    <cfRule type="expression" priority="175" dxfId="72" stopIfTrue="1">
      <formula>NOT(ISERROR(SEARCH("男",$B11)))</formula>
    </cfRule>
  </conditionalFormatting>
  <conditionalFormatting sqref="B13:I13 B18:I18 B23:I23 B28:I28 B33:I33 B38:I38">
    <cfRule type="expression" priority="176" dxfId="73" stopIfTrue="1">
      <formula>NOT(ISERROR(SEARCH("女",$B11)))</formula>
    </cfRule>
    <cfRule type="expression" priority="177" dxfId="72" stopIfTrue="1">
      <formula>NOT(ISERROR(SEARCH("男",$B11)))</formula>
    </cfRule>
  </conditionalFormatting>
  <conditionalFormatting sqref="B13">
    <cfRule type="expression" priority="85" dxfId="13" stopIfTrue="1">
      <formula>AD10&gt;0</formula>
    </cfRule>
  </conditionalFormatting>
  <conditionalFormatting sqref="B18">
    <cfRule type="expression" priority="84" dxfId="13" stopIfTrue="1">
      <formula>AD15&gt;0</formula>
    </cfRule>
  </conditionalFormatting>
  <conditionalFormatting sqref="B23">
    <cfRule type="expression" priority="83" dxfId="13" stopIfTrue="1">
      <formula>AD20&gt;0</formula>
    </cfRule>
  </conditionalFormatting>
  <conditionalFormatting sqref="B28">
    <cfRule type="expression" priority="82" dxfId="13" stopIfTrue="1">
      <formula>AD25&gt;0</formula>
    </cfRule>
  </conditionalFormatting>
  <conditionalFormatting sqref="B33">
    <cfRule type="expression" priority="81" dxfId="13" stopIfTrue="1">
      <formula>AD30&gt;0</formula>
    </cfRule>
  </conditionalFormatting>
  <conditionalFormatting sqref="B38">
    <cfRule type="expression" priority="80" dxfId="13" stopIfTrue="1">
      <formula>AD35&gt;0</formula>
    </cfRule>
  </conditionalFormatting>
  <conditionalFormatting sqref="E11">
    <cfRule type="expression" priority="79" dxfId="13" stopIfTrue="1">
      <formula>AND(E11="",E10&gt;0)</formula>
    </cfRule>
  </conditionalFormatting>
  <conditionalFormatting sqref="G11">
    <cfRule type="expression" priority="78" dxfId="13" stopIfTrue="1">
      <formula>AND(G11="",G10&gt;0)</formula>
    </cfRule>
  </conditionalFormatting>
  <conditionalFormatting sqref="I11">
    <cfRule type="expression" priority="77" dxfId="13" stopIfTrue="1">
      <formula>AND(I11="",I10&gt;0)</formula>
    </cfRule>
  </conditionalFormatting>
  <conditionalFormatting sqref="E13">
    <cfRule type="expression" priority="76" dxfId="13" stopIfTrue="1">
      <formula>AND(E13="",E12&gt;0)</formula>
    </cfRule>
  </conditionalFormatting>
  <conditionalFormatting sqref="G13">
    <cfRule type="expression" priority="75" dxfId="13" stopIfTrue="1">
      <formula>AND(G13="",G12&gt;0)</formula>
    </cfRule>
  </conditionalFormatting>
  <conditionalFormatting sqref="I13">
    <cfRule type="expression" priority="74" dxfId="13" stopIfTrue="1">
      <formula>AND(I13="",I12&gt;0)</formula>
    </cfRule>
  </conditionalFormatting>
  <conditionalFormatting sqref="E16">
    <cfRule type="expression" priority="73" dxfId="13" stopIfTrue="1">
      <formula>AND(E16="",E15&gt;0)</formula>
    </cfRule>
  </conditionalFormatting>
  <conditionalFormatting sqref="G16">
    <cfRule type="expression" priority="72" dxfId="13" stopIfTrue="1">
      <formula>AND(G16="",G15&gt;0)</formula>
    </cfRule>
  </conditionalFormatting>
  <conditionalFormatting sqref="I16">
    <cfRule type="expression" priority="71" dxfId="13" stopIfTrue="1">
      <formula>AND(I16="",I15&gt;0)</formula>
    </cfRule>
  </conditionalFormatting>
  <conditionalFormatting sqref="E18">
    <cfRule type="expression" priority="70" dxfId="13" stopIfTrue="1">
      <formula>AND(E18="",E17&gt;0)</formula>
    </cfRule>
  </conditionalFormatting>
  <conditionalFormatting sqref="G18">
    <cfRule type="expression" priority="69" dxfId="13" stopIfTrue="1">
      <formula>AND(G18="",G17&gt;0)</formula>
    </cfRule>
  </conditionalFormatting>
  <conditionalFormatting sqref="I18">
    <cfRule type="expression" priority="68" dxfId="13" stopIfTrue="1">
      <formula>AND(I18="",I17&gt;0)</formula>
    </cfRule>
  </conditionalFormatting>
  <conditionalFormatting sqref="E23">
    <cfRule type="expression" priority="67" dxfId="13" stopIfTrue="1">
      <formula>AND(E23="",E22&gt;0)</formula>
    </cfRule>
  </conditionalFormatting>
  <conditionalFormatting sqref="G23">
    <cfRule type="expression" priority="66" dxfId="13" stopIfTrue="1">
      <formula>AND(G23="",G22&gt;0)</formula>
    </cfRule>
  </conditionalFormatting>
  <conditionalFormatting sqref="I23">
    <cfRule type="expression" priority="65" dxfId="13" stopIfTrue="1">
      <formula>AND(I23="",I22&gt;0)</formula>
    </cfRule>
  </conditionalFormatting>
  <conditionalFormatting sqref="E28">
    <cfRule type="expression" priority="64" dxfId="13" stopIfTrue="1">
      <formula>AND(E28="",E27&gt;0)</formula>
    </cfRule>
  </conditionalFormatting>
  <conditionalFormatting sqref="G28">
    <cfRule type="expression" priority="63" dxfId="13" stopIfTrue="1">
      <formula>AND(G28="",G27&gt;0)</formula>
    </cfRule>
  </conditionalFormatting>
  <conditionalFormatting sqref="I28">
    <cfRule type="expression" priority="62" dxfId="13" stopIfTrue="1">
      <formula>AND(I28="",I27&gt;0)</formula>
    </cfRule>
  </conditionalFormatting>
  <conditionalFormatting sqref="E33">
    <cfRule type="expression" priority="61" dxfId="13" stopIfTrue="1">
      <formula>AND(E33="",E32&gt;0)</formula>
    </cfRule>
  </conditionalFormatting>
  <conditionalFormatting sqref="G33">
    <cfRule type="expression" priority="60" dxfId="13" stopIfTrue="1">
      <formula>AND(G33="",G32&gt;0)</formula>
    </cfRule>
  </conditionalFormatting>
  <conditionalFormatting sqref="I33">
    <cfRule type="expression" priority="59" dxfId="13" stopIfTrue="1">
      <formula>AND(I33="",I32&gt;0)</formula>
    </cfRule>
  </conditionalFormatting>
  <conditionalFormatting sqref="E38">
    <cfRule type="expression" priority="58" dxfId="13" stopIfTrue="1">
      <formula>AND(E38="",E37&gt;0)</formula>
    </cfRule>
  </conditionalFormatting>
  <conditionalFormatting sqref="G38">
    <cfRule type="expression" priority="57" dxfId="13" stopIfTrue="1">
      <formula>AND(G38="",G37&gt;0)</formula>
    </cfRule>
  </conditionalFormatting>
  <conditionalFormatting sqref="I38">
    <cfRule type="expression" priority="56" dxfId="13" stopIfTrue="1">
      <formula>AND(I38="",I37&gt;0)</formula>
    </cfRule>
  </conditionalFormatting>
  <conditionalFormatting sqref="E21">
    <cfRule type="expression" priority="55" dxfId="13" stopIfTrue="1">
      <formula>AND(E21="",E20&gt;0)</formula>
    </cfRule>
  </conditionalFormatting>
  <conditionalFormatting sqref="G21">
    <cfRule type="expression" priority="54" dxfId="13" stopIfTrue="1">
      <formula>AND(G21="",G20&gt;0)</formula>
    </cfRule>
  </conditionalFormatting>
  <conditionalFormatting sqref="I21">
    <cfRule type="expression" priority="53" dxfId="13" stopIfTrue="1">
      <formula>AND(I21="",I20&gt;0)</formula>
    </cfRule>
  </conditionalFormatting>
  <conditionalFormatting sqref="E26">
    <cfRule type="expression" priority="52" dxfId="13" stopIfTrue="1">
      <formula>AND(E26="",E25&gt;0)</formula>
    </cfRule>
  </conditionalFormatting>
  <conditionalFormatting sqref="G26">
    <cfRule type="expression" priority="51" dxfId="13" stopIfTrue="1">
      <formula>AND(G26="",G25&gt;0)</formula>
    </cfRule>
  </conditionalFormatting>
  <conditionalFormatting sqref="I26">
    <cfRule type="expression" priority="50" dxfId="13" stopIfTrue="1">
      <formula>AND(I26="",I25&gt;0)</formula>
    </cfRule>
  </conditionalFormatting>
  <conditionalFormatting sqref="E31">
    <cfRule type="expression" priority="49" dxfId="13" stopIfTrue="1">
      <formula>AND(E31="",E30&gt;0)</formula>
    </cfRule>
  </conditionalFormatting>
  <conditionalFormatting sqref="G31">
    <cfRule type="expression" priority="48" dxfId="13" stopIfTrue="1">
      <formula>AND(G31="",G30&gt;0)</formula>
    </cfRule>
  </conditionalFormatting>
  <conditionalFormatting sqref="I31">
    <cfRule type="expression" priority="47" dxfId="13" stopIfTrue="1">
      <formula>AND(I31="",I30&gt;0)</formula>
    </cfRule>
  </conditionalFormatting>
  <conditionalFormatting sqref="E36">
    <cfRule type="expression" priority="46" dxfId="13" stopIfTrue="1">
      <formula>AND(E36="",E35&gt;0)</formula>
    </cfRule>
  </conditionalFormatting>
  <conditionalFormatting sqref="G36">
    <cfRule type="expression" priority="45" dxfId="13" stopIfTrue="1">
      <formula>AND(G36="",G35&gt;0)</formula>
    </cfRule>
  </conditionalFormatting>
  <conditionalFormatting sqref="I36">
    <cfRule type="expression" priority="44" dxfId="13" stopIfTrue="1">
      <formula>AND(I36="",I35&gt;0)</formula>
    </cfRule>
  </conditionalFormatting>
  <conditionalFormatting sqref="B11">
    <cfRule type="expression" priority="43" dxfId="13" stopIfTrue="1">
      <formula>AND(B11="",E10&gt;0)</formula>
    </cfRule>
  </conditionalFormatting>
  <conditionalFormatting sqref="C11">
    <cfRule type="expression" priority="42" dxfId="13" stopIfTrue="1">
      <formula>AND(C11="",E10&gt;0)</formula>
    </cfRule>
  </conditionalFormatting>
  <conditionalFormatting sqref="B16">
    <cfRule type="expression" priority="41" dxfId="13" stopIfTrue="1">
      <formula>AND(B16="",E15&gt;0)</formula>
    </cfRule>
  </conditionalFormatting>
  <conditionalFormatting sqref="C16">
    <cfRule type="expression" priority="40" dxfId="13" stopIfTrue="1">
      <formula>AND(C16="",E15&gt;0)</formula>
    </cfRule>
  </conditionalFormatting>
  <conditionalFormatting sqref="B21">
    <cfRule type="expression" priority="39" dxfId="13" stopIfTrue="1">
      <formula>AND(B21="",E20&gt;0)</formula>
    </cfRule>
  </conditionalFormatting>
  <conditionalFormatting sqref="C21">
    <cfRule type="expression" priority="38" dxfId="13" stopIfTrue="1">
      <formula>AND(C21="",E20&gt;0)</formula>
    </cfRule>
  </conditionalFormatting>
  <conditionalFormatting sqref="B26">
    <cfRule type="expression" priority="37" dxfId="13" stopIfTrue="1">
      <formula>AND(B26="",E25&gt;0)</formula>
    </cfRule>
  </conditionalFormatting>
  <conditionalFormatting sqref="C26">
    <cfRule type="expression" priority="36" dxfId="13" stopIfTrue="1">
      <formula>AND(C26="",E25&gt;0)</formula>
    </cfRule>
  </conditionalFormatting>
  <conditionalFormatting sqref="B31">
    <cfRule type="expression" priority="35" dxfId="13" stopIfTrue="1">
      <formula>AND(B31="",E30&gt;0)</formula>
    </cfRule>
  </conditionalFormatting>
  <conditionalFormatting sqref="C31">
    <cfRule type="expression" priority="34" dxfId="13" stopIfTrue="1">
      <formula>AND(C31="",E30&gt;0)</formula>
    </cfRule>
  </conditionalFormatting>
  <conditionalFormatting sqref="B36">
    <cfRule type="expression" priority="33" dxfId="13" stopIfTrue="1">
      <formula>AND(B36="",E35&gt;0)</formula>
    </cfRule>
  </conditionalFormatting>
  <conditionalFormatting sqref="C36">
    <cfRule type="expression" priority="32" dxfId="13" stopIfTrue="1">
      <formula>AND(C36="",E35&gt;0)</formula>
    </cfRule>
  </conditionalFormatting>
  <conditionalFormatting sqref="C16">
    <cfRule type="expression" priority="31" dxfId="13" stopIfTrue="1">
      <formula>AND(C16="",E15&gt;0)</formula>
    </cfRule>
  </conditionalFormatting>
  <conditionalFormatting sqref="C21">
    <cfRule type="expression" priority="30" dxfId="13" stopIfTrue="1">
      <formula>AND(C21="",E20&gt;0)</formula>
    </cfRule>
  </conditionalFormatting>
  <conditionalFormatting sqref="C26">
    <cfRule type="expression" priority="29" dxfId="13" stopIfTrue="1">
      <formula>AND(C26="",E25&gt;0)</formula>
    </cfRule>
  </conditionalFormatting>
  <conditionalFormatting sqref="C31">
    <cfRule type="expression" priority="28" dxfId="13" stopIfTrue="1">
      <formula>AND(C31="",E30&gt;0)</formula>
    </cfRule>
  </conditionalFormatting>
  <conditionalFormatting sqref="C36">
    <cfRule type="expression" priority="27" dxfId="13" stopIfTrue="1">
      <formula>AND(C36="",E35&gt;0)</formula>
    </cfRule>
  </conditionalFormatting>
  <conditionalFormatting sqref="L18:N18">
    <cfRule type="cellIs" priority="9" dxfId="146" operator="equal" stopIfTrue="1">
      <formula>"ﾅﾝﾊﾞｰｶｰﾄﾞ確認下さい"</formula>
    </cfRule>
  </conditionalFormatting>
  <conditionalFormatting sqref="L31:N31">
    <cfRule type="cellIs" priority="4" dxfId="146" operator="equal" stopIfTrue="1">
      <formula>"ﾅﾝﾊﾞｰｶｰﾄﾞ確認下さい"</formula>
    </cfRule>
  </conditionalFormatting>
  <conditionalFormatting sqref="L33:N33">
    <cfRule type="cellIs" priority="3" dxfId="146" operator="equal" stopIfTrue="1">
      <formula>"ﾅﾝﾊﾞｰｶｰﾄﾞ確認下さい"</formula>
    </cfRule>
  </conditionalFormatting>
  <conditionalFormatting sqref="L36:N36">
    <cfRule type="cellIs" priority="2" dxfId="146" operator="equal" stopIfTrue="1">
      <formula>"ﾅﾝﾊﾞｰｶｰﾄﾞ確認下さい"</formula>
    </cfRule>
  </conditionalFormatting>
  <conditionalFormatting sqref="L38:N38">
    <cfRule type="cellIs" priority="1" dxfId="146" operator="equal" stopIfTrue="1">
      <formula>"ﾅﾝﾊﾞｰｶｰﾄﾞ確認下さい"</formula>
    </cfRule>
  </conditionalFormatting>
  <conditionalFormatting sqref="L11:N11 L13:N13">
    <cfRule type="cellIs" priority="11" dxfId="146" operator="equal" stopIfTrue="1">
      <formula>"ﾅﾝﾊﾞｰｶｰﾄﾞ確認下さい"</formula>
    </cfRule>
  </conditionalFormatting>
  <conditionalFormatting sqref="L16:N16">
    <cfRule type="cellIs" priority="10" dxfId="146" operator="equal" stopIfTrue="1">
      <formula>"ﾅﾝﾊﾞｰｶｰﾄﾞ確認下さい"</formula>
    </cfRule>
  </conditionalFormatting>
  <conditionalFormatting sqref="L21:N21">
    <cfRule type="cellIs" priority="8" dxfId="146" operator="equal" stopIfTrue="1">
      <formula>"ﾅﾝﾊﾞｰｶｰﾄﾞ確認下さい"</formula>
    </cfRule>
  </conditionalFormatting>
  <conditionalFormatting sqref="L23:N23">
    <cfRule type="cellIs" priority="7" dxfId="146" operator="equal" stopIfTrue="1">
      <formula>"ﾅﾝﾊﾞｰｶｰﾄﾞ確認下さい"</formula>
    </cfRule>
  </conditionalFormatting>
  <conditionalFormatting sqref="L26:N26">
    <cfRule type="cellIs" priority="6" dxfId="146" operator="equal" stopIfTrue="1">
      <formula>"ﾅﾝﾊﾞｰｶｰﾄﾞ確認下さい"</formula>
    </cfRule>
  </conditionalFormatting>
  <conditionalFormatting sqref="L28:N28">
    <cfRule type="cellIs" priority="5" dxfId="146" operator="equal" stopIfTrue="1">
      <formula>"ﾅﾝﾊﾞｰｶｰﾄﾞ確認下さい"</formula>
    </cfRule>
  </conditionalFormatting>
  <dataValidations count="8">
    <dataValidation showInputMessage="1" showErrorMessage="1" imeMode="halfKatakana" sqref="E33 G33 I11 E13 G31 G11 E11 G16 E16 G13 I16 E38 E18 G18 G38 G21 E21 E23 G23 I21 G26 E26 E28 G28 I26 E31 I31 G36 E36 I36"/>
    <dataValidation type="whole" allowBlank="1" showInputMessage="1" showErrorMessage="1" sqref="C13 C18 C23 C28 C33 C38">
      <formula1>1111</formula1>
      <formula2>999999</formula2>
    </dataValidation>
    <dataValidation type="list" allowBlank="1" showInputMessage="1" showErrorMessage="1" sqref="B11 B31 B26 B16 B21 B36">
      <formula1>$P$10:$Q$10</formula1>
    </dataValidation>
    <dataValidation allowBlank="1" showInputMessage="1" showErrorMessage="1" imeMode="disabled" sqref="H15 F15 D15 H12 F12 D12 H10 F10 D10 H17 F17 D17 H20 F20 D20 H22 F22 D22 H25 F25 D25 H27 F27 D27 H30 F30 D30 H32 F32 D32 H35 F35 D35 H37 F37 D37"/>
    <dataValidation allowBlank="1" showInputMessage="1" showErrorMessage="1" imeMode="hiragana" sqref="I15 G15 E15 I12 G12 E12 I10 G10 E10 I17 G17 E17 I20 G20 E20 I22 G22 E22 I25 G25 E25 I27 G27 E27 I30 G30 E30 I32 G32 E32 I35 G35 E35 I37 G37 E37"/>
    <dataValidation type="list" allowBlank="1" showInputMessage="1" showErrorMessage="1" sqref="B13 B33 B18 B23 B28 B38">
      <formula1>$P$13:$U$13</formula1>
    </dataValidation>
    <dataValidation type="list" allowBlank="1" showInputMessage="1" showErrorMessage="1" sqref="C11 C16 C21 C26 C31 C36">
      <formula1>$P$11:$Q$11</formula1>
    </dataValidation>
    <dataValidation type="list" allowBlank="1" showInputMessage="1" showErrorMessage="1" sqref="D33 D36 F36 H36 D31 F31 H31 H28 F28 D28 D26 F26 H26 H23 F23 D23 D21 F21 H21 H18 F18 D18 H38 F38 D38 D16 F16 H16 D11 F11 H11 H13 F13 D13 H33 F33">
      <formula1>$P$12:$W$12</formula1>
    </dataValidation>
  </dataValidations>
  <printOptions horizontalCentered="1"/>
  <pageMargins left="0" right="0" top="0" bottom="0" header="0.11811023622047245" footer="0.1968503937007874"/>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showGridLines="0" zoomScalePageLayoutView="0" workbookViewId="0" topLeftCell="A1">
      <selection activeCell="A2" sqref="A2:C4"/>
    </sheetView>
  </sheetViews>
  <sheetFormatPr defaultColWidth="9.140625" defaultRowHeight="15"/>
  <cols>
    <col min="1" max="1" width="10.28125" style="2" bestFit="1" customWidth="1"/>
    <col min="2" max="2" width="30.28125" style="2" customWidth="1"/>
    <col min="3" max="3" width="22.00390625" style="2" bestFit="1" customWidth="1"/>
    <col min="4" max="16384" width="9.00390625" style="2" customWidth="1"/>
  </cols>
  <sheetData>
    <row r="1" spans="1:3" ht="15.75">
      <c r="A1" s="87" t="s">
        <v>35</v>
      </c>
      <c r="B1" s="88" t="s">
        <v>36</v>
      </c>
      <c r="C1" s="89" t="s">
        <v>324</v>
      </c>
    </row>
    <row r="2" spans="1:3" ht="15.75">
      <c r="A2" s="90" t="s">
        <v>37</v>
      </c>
      <c r="B2" s="91" t="s">
        <v>321</v>
      </c>
      <c r="C2" s="91" t="s">
        <v>38</v>
      </c>
    </row>
    <row r="3" spans="1:3" ht="15.75">
      <c r="A3" s="90" t="s">
        <v>172</v>
      </c>
      <c r="B3" s="91" t="s">
        <v>322</v>
      </c>
      <c r="C3" s="91" t="s">
        <v>39</v>
      </c>
    </row>
    <row r="4" spans="1:3" ht="15.75">
      <c r="A4" s="92" t="s">
        <v>173</v>
      </c>
      <c r="B4" s="91" t="s">
        <v>323</v>
      </c>
      <c r="C4" s="91" t="s">
        <v>174</v>
      </c>
    </row>
    <row r="5" spans="1:3" ht="15.75">
      <c r="A5" s="93" t="s">
        <v>40</v>
      </c>
      <c r="B5" s="94" t="s">
        <v>41</v>
      </c>
      <c r="C5" s="94" t="s">
        <v>42</v>
      </c>
    </row>
    <row r="6" spans="1:3" ht="15.75">
      <c r="A6" s="95">
        <v>200001</v>
      </c>
      <c r="B6" s="96" t="s">
        <v>43</v>
      </c>
      <c r="C6" s="96" t="s">
        <v>44</v>
      </c>
    </row>
    <row r="7" spans="1:3" ht="15.75">
      <c r="A7" s="95">
        <v>200003</v>
      </c>
      <c r="B7" s="96" t="s">
        <v>45</v>
      </c>
      <c r="C7" s="96" t="s">
        <v>46</v>
      </c>
    </row>
    <row r="8" spans="1:3" ht="15.75">
      <c r="A8" s="95">
        <v>200005</v>
      </c>
      <c r="B8" s="96" t="s">
        <v>47</v>
      </c>
      <c r="C8" s="96" t="s">
        <v>48</v>
      </c>
    </row>
    <row r="9" spans="1:3" ht="15.75">
      <c r="A9" s="95">
        <v>200007</v>
      </c>
      <c r="B9" s="96" t="s">
        <v>49</v>
      </c>
      <c r="C9" s="96" t="s">
        <v>50</v>
      </c>
    </row>
    <row r="10" spans="1:3" ht="15.75">
      <c r="A10" s="95">
        <v>200011</v>
      </c>
      <c r="B10" s="96" t="s">
        <v>51</v>
      </c>
      <c r="C10" s="96" t="s">
        <v>52</v>
      </c>
    </row>
    <row r="11" spans="1:3" ht="15.75">
      <c r="A11" s="95">
        <v>200012</v>
      </c>
      <c r="B11" s="97" t="s">
        <v>53</v>
      </c>
      <c r="C11" s="97" t="s">
        <v>54</v>
      </c>
    </row>
    <row r="12" spans="1:3" ht="15.75">
      <c r="A12" s="98" t="s">
        <v>55</v>
      </c>
      <c r="B12" s="94" t="s">
        <v>56</v>
      </c>
      <c r="C12" s="94" t="s">
        <v>57</v>
      </c>
    </row>
    <row r="13" spans="1:3" ht="15.75">
      <c r="A13" s="95">
        <v>200016</v>
      </c>
      <c r="B13" s="96" t="s">
        <v>58</v>
      </c>
      <c r="C13" s="96" t="s">
        <v>59</v>
      </c>
    </row>
    <row r="14" spans="1:3" ht="15.75">
      <c r="A14" s="95">
        <v>200018</v>
      </c>
      <c r="B14" s="96" t="s">
        <v>60</v>
      </c>
      <c r="C14" s="96" t="s">
        <v>61</v>
      </c>
    </row>
    <row r="15" spans="1:3" ht="15.75">
      <c r="A15" s="95">
        <v>200020</v>
      </c>
      <c r="B15" s="96" t="s">
        <v>62</v>
      </c>
      <c r="C15" s="96" t="s">
        <v>63</v>
      </c>
    </row>
    <row r="16" spans="1:3" ht="15.75">
      <c r="A16" s="95">
        <v>200023</v>
      </c>
      <c r="B16" s="96" t="s">
        <v>64</v>
      </c>
      <c r="C16" s="96" t="s">
        <v>65</v>
      </c>
    </row>
    <row r="17" spans="1:3" ht="15.75">
      <c r="A17" s="95">
        <v>200024</v>
      </c>
      <c r="B17" s="96" t="s">
        <v>66</v>
      </c>
      <c r="C17" s="96" t="s">
        <v>67</v>
      </c>
    </row>
    <row r="18" spans="1:3" ht="15.75">
      <c r="A18" s="95">
        <v>200025</v>
      </c>
      <c r="B18" s="96" t="s">
        <v>68</v>
      </c>
      <c r="C18" s="96" t="s">
        <v>69</v>
      </c>
    </row>
    <row r="19" spans="1:3" ht="15.75">
      <c r="A19" s="95">
        <v>200029</v>
      </c>
      <c r="B19" s="96" t="s">
        <v>70</v>
      </c>
      <c r="C19" s="96" t="s">
        <v>71</v>
      </c>
    </row>
    <row r="20" spans="1:3" ht="15.75">
      <c r="A20" s="95">
        <v>200031</v>
      </c>
      <c r="B20" s="96" t="s">
        <v>72</v>
      </c>
      <c r="C20" s="96" t="s">
        <v>73</v>
      </c>
    </row>
    <row r="21" spans="1:3" ht="15.75">
      <c r="A21" s="95">
        <v>200032</v>
      </c>
      <c r="B21" s="96" t="s">
        <v>74</v>
      </c>
      <c r="C21" s="96" t="s">
        <v>75</v>
      </c>
    </row>
    <row r="22" spans="1:3" ht="15.75">
      <c r="A22" s="95">
        <v>200034</v>
      </c>
      <c r="B22" s="96" t="s">
        <v>76</v>
      </c>
      <c r="C22" s="96" t="s">
        <v>77</v>
      </c>
    </row>
    <row r="23" spans="1:3" ht="15.75">
      <c r="A23" s="95">
        <v>200035</v>
      </c>
      <c r="B23" s="96" t="s">
        <v>78</v>
      </c>
      <c r="C23" s="96" t="s">
        <v>79</v>
      </c>
    </row>
    <row r="24" spans="1:3" ht="15.75">
      <c r="A24" s="95">
        <v>200037</v>
      </c>
      <c r="B24" s="96" t="s">
        <v>80</v>
      </c>
      <c r="C24" s="96" t="s">
        <v>81</v>
      </c>
    </row>
    <row r="25" spans="1:3" ht="15.75">
      <c r="A25" s="95">
        <v>200039</v>
      </c>
      <c r="B25" s="96" t="s">
        <v>82</v>
      </c>
      <c r="C25" s="96" t="s">
        <v>83</v>
      </c>
    </row>
    <row r="26" spans="1:3" ht="15.75">
      <c r="A26" s="95">
        <v>200040</v>
      </c>
      <c r="B26" s="96" t="s">
        <v>84</v>
      </c>
      <c r="C26" s="96" t="s">
        <v>85</v>
      </c>
    </row>
    <row r="27" spans="1:3" ht="15.75">
      <c r="A27" s="95">
        <v>200042</v>
      </c>
      <c r="B27" s="96" t="s">
        <v>86</v>
      </c>
      <c r="C27" s="96" t="s">
        <v>87</v>
      </c>
    </row>
    <row r="28" spans="1:3" ht="15.75">
      <c r="A28" s="95">
        <v>200043</v>
      </c>
      <c r="B28" s="96" t="s">
        <v>88</v>
      </c>
      <c r="C28" s="96" t="s">
        <v>89</v>
      </c>
    </row>
    <row r="29" spans="1:3" ht="15.75">
      <c r="A29" s="95">
        <v>200045</v>
      </c>
      <c r="B29" s="96" t="s">
        <v>90</v>
      </c>
      <c r="C29" s="96" t="s">
        <v>91</v>
      </c>
    </row>
    <row r="30" spans="1:3" ht="15.75">
      <c r="A30" s="95">
        <v>200047</v>
      </c>
      <c r="B30" s="96" t="s">
        <v>92</v>
      </c>
      <c r="C30" s="96" t="s">
        <v>93</v>
      </c>
    </row>
    <row r="31" spans="1:3" ht="15.75">
      <c r="A31" s="95">
        <v>200048</v>
      </c>
      <c r="B31" s="96" t="s">
        <v>175</v>
      </c>
      <c r="C31" s="96" t="s">
        <v>94</v>
      </c>
    </row>
    <row r="32" spans="1:3" ht="15.75">
      <c r="A32" s="95">
        <v>200050</v>
      </c>
      <c r="B32" s="96" t="s">
        <v>95</v>
      </c>
      <c r="C32" s="96" t="s">
        <v>96</v>
      </c>
    </row>
    <row r="33" spans="1:3" ht="15.75">
      <c r="A33" s="95">
        <v>200051</v>
      </c>
      <c r="B33" s="96" t="s">
        <v>97</v>
      </c>
      <c r="C33" s="96" t="s">
        <v>98</v>
      </c>
    </row>
    <row r="34" spans="1:3" ht="15.75">
      <c r="A34" s="95" t="s">
        <v>99</v>
      </c>
      <c r="B34" s="96" t="s">
        <v>100</v>
      </c>
      <c r="C34" s="96" t="s">
        <v>101</v>
      </c>
    </row>
    <row r="35" spans="1:3" ht="15.75">
      <c r="A35" s="95">
        <v>200053</v>
      </c>
      <c r="B35" s="96" t="s">
        <v>102</v>
      </c>
      <c r="C35" s="96" t="s">
        <v>103</v>
      </c>
    </row>
    <row r="36" spans="1:3" ht="15.75">
      <c r="A36" s="95">
        <v>200054</v>
      </c>
      <c r="B36" s="96" t="s">
        <v>104</v>
      </c>
      <c r="C36" s="96" t="s">
        <v>105</v>
      </c>
    </row>
    <row r="37" spans="1:3" ht="15.75">
      <c r="A37" s="95">
        <v>200055</v>
      </c>
      <c r="B37" s="96" t="s">
        <v>106</v>
      </c>
      <c r="C37" s="96" t="s">
        <v>107</v>
      </c>
    </row>
    <row r="38" spans="1:3" ht="15.75">
      <c r="A38" s="95">
        <v>200056</v>
      </c>
      <c r="B38" s="96" t="s">
        <v>108</v>
      </c>
      <c r="C38" s="96" t="s">
        <v>109</v>
      </c>
    </row>
    <row r="39" spans="1:3" ht="15.75">
      <c r="A39" s="95">
        <v>200058</v>
      </c>
      <c r="B39" s="96" t="s">
        <v>110</v>
      </c>
      <c r="C39" s="96" t="s">
        <v>111</v>
      </c>
    </row>
    <row r="40" spans="1:3" ht="15.75">
      <c r="A40" s="95">
        <v>200061</v>
      </c>
      <c r="B40" s="96" t="s">
        <v>112</v>
      </c>
      <c r="C40" s="96" t="s">
        <v>113</v>
      </c>
    </row>
    <row r="41" spans="1:3" ht="15.75">
      <c r="A41" s="95">
        <v>200062</v>
      </c>
      <c r="B41" s="96" t="s">
        <v>114</v>
      </c>
      <c r="C41" s="96" t="s">
        <v>115</v>
      </c>
    </row>
    <row r="42" spans="1:3" ht="15.75">
      <c r="A42" s="95">
        <v>200063</v>
      </c>
      <c r="B42" s="96" t="s">
        <v>116</v>
      </c>
      <c r="C42" s="96" t="s">
        <v>117</v>
      </c>
    </row>
    <row r="43" spans="1:3" ht="15.75">
      <c r="A43" s="95">
        <v>200064</v>
      </c>
      <c r="B43" s="96" t="s">
        <v>118</v>
      </c>
      <c r="C43" s="96" t="s">
        <v>118</v>
      </c>
    </row>
    <row r="44" spans="1:3" ht="15.75">
      <c r="A44" s="95">
        <v>200066</v>
      </c>
      <c r="B44" s="96" t="s">
        <v>119</v>
      </c>
      <c r="C44" s="96" t="s">
        <v>120</v>
      </c>
    </row>
    <row r="45" spans="1:3" ht="15.75">
      <c r="A45" s="95">
        <v>200067</v>
      </c>
      <c r="B45" s="96" t="s">
        <v>121</v>
      </c>
      <c r="C45" s="96" t="s">
        <v>122</v>
      </c>
    </row>
    <row r="46" spans="1:3" ht="15.75">
      <c r="A46" s="95" t="s">
        <v>123</v>
      </c>
      <c r="B46" s="96" t="s">
        <v>124</v>
      </c>
      <c r="C46" s="96" t="s">
        <v>125</v>
      </c>
    </row>
    <row r="47" spans="1:3" ht="15.75">
      <c r="A47" s="98" t="s">
        <v>126</v>
      </c>
      <c r="B47" s="94" t="s">
        <v>127</v>
      </c>
      <c r="C47" s="94" t="s">
        <v>128</v>
      </c>
    </row>
    <row r="48" spans="1:3" ht="15.75">
      <c r="A48" s="95">
        <v>200076</v>
      </c>
      <c r="B48" s="96" t="s">
        <v>129</v>
      </c>
      <c r="C48" s="96" t="s">
        <v>130</v>
      </c>
    </row>
    <row r="49" spans="1:3" ht="15.75">
      <c r="A49" s="95">
        <v>200077</v>
      </c>
      <c r="B49" s="96" t="s">
        <v>131</v>
      </c>
      <c r="C49" s="96" t="s">
        <v>132</v>
      </c>
    </row>
    <row r="50" spans="1:3" ht="15.75">
      <c r="A50" s="95">
        <v>200078</v>
      </c>
      <c r="B50" s="96" t="s">
        <v>133</v>
      </c>
      <c r="C50" s="96" t="s">
        <v>134</v>
      </c>
    </row>
    <row r="51" spans="1:3" ht="15.75">
      <c r="A51" s="95">
        <v>200079</v>
      </c>
      <c r="B51" s="96" t="s">
        <v>135</v>
      </c>
      <c r="C51" s="96" t="s">
        <v>136</v>
      </c>
    </row>
    <row r="52" spans="1:3" ht="15.75">
      <c r="A52" s="98" t="s">
        <v>137</v>
      </c>
      <c r="B52" s="94" t="s">
        <v>138</v>
      </c>
      <c r="C52" s="94" t="s">
        <v>139</v>
      </c>
    </row>
    <row r="53" spans="1:3" ht="15.75">
      <c r="A53" s="95">
        <v>200081</v>
      </c>
      <c r="B53" s="96" t="s">
        <v>140</v>
      </c>
      <c r="C53" s="96" t="s">
        <v>141</v>
      </c>
    </row>
    <row r="54" spans="1:3" ht="15.75">
      <c r="A54" s="95">
        <v>200082</v>
      </c>
      <c r="B54" s="96" t="s">
        <v>142</v>
      </c>
      <c r="C54" s="96" t="s">
        <v>93</v>
      </c>
    </row>
    <row r="55" spans="1:3" ht="15.75">
      <c r="A55" s="95">
        <v>200085</v>
      </c>
      <c r="B55" s="96" t="s">
        <v>143</v>
      </c>
      <c r="C55" s="96" t="s">
        <v>144</v>
      </c>
    </row>
    <row r="56" spans="1:3" ht="15.75">
      <c r="A56" s="95">
        <v>200086</v>
      </c>
      <c r="B56" s="96" t="s">
        <v>145</v>
      </c>
      <c r="C56" s="96" t="s">
        <v>146</v>
      </c>
    </row>
    <row r="57" spans="1:3" ht="15.75">
      <c r="A57" s="95">
        <v>200087</v>
      </c>
      <c r="B57" s="96" t="s">
        <v>147</v>
      </c>
      <c r="C57" s="96" t="s">
        <v>148</v>
      </c>
    </row>
    <row r="58" spans="1:3" ht="15.75">
      <c r="A58" s="95">
        <v>200088</v>
      </c>
      <c r="B58" s="96" t="s">
        <v>149</v>
      </c>
      <c r="C58" s="96" t="s">
        <v>150</v>
      </c>
    </row>
    <row r="59" spans="1:3" ht="15.75">
      <c r="A59" s="95">
        <v>200089</v>
      </c>
      <c r="B59" s="96" t="s">
        <v>149</v>
      </c>
      <c r="C59" s="96" t="s">
        <v>151</v>
      </c>
    </row>
    <row r="60" spans="1:3" ht="15.75">
      <c r="A60" s="95">
        <v>200095</v>
      </c>
      <c r="B60" s="96" t="s">
        <v>152</v>
      </c>
      <c r="C60" s="96" t="s">
        <v>153</v>
      </c>
    </row>
    <row r="61" spans="1:3" ht="15.75">
      <c r="A61" s="95">
        <v>200102</v>
      </c>
      <c r="B61" s="96" t="s">
        <v>154</v>
      </c>
      <c r="C61" s="96" t="s">
        <v>155</v>
      </c>
    </row>
    <row r="62" spans="1:3" ht="15.75">
      <c r="A62" s="95">
        <v>200104</v>
      </c>
      <c r="B62" s="96" t="s">
        <v>156</v>
      </c>
      <c r="C62" s="96" t="s">
        <v>157</v>
      </c>
    </row>
    <row r="63" spans="1:3" ht="15.75">
      <c r="A63" s="95">
        <v>200105</v>
      </c>
      <c r="B63" s="96" t="s">
        <v>158</v>
      </c>
      <c r="C63" s="96" t="s">
        <v>159</v>
      </c>
    </row>
    <row r="64" spans="1:3" ht="15.75">
      <c r="A64" s="99" t="s">
        <v>160</v>
      </c>
      <c r="B64" s="97" t="s">
        <v>161</v>
      </c>
      <c r="C64" s="96" t="s">
        <v>162</v>
      </c>
    </row>
    <row r="65" spans="1:3" ht="15.75">
      <c r="A65" s="95">
        <v>200113</v>
      </c>
      <c r="B65" s="96" t="s">
        <v>163</v>
      </c>
      <c r="C65" s="96" t="s">
        <v>164</v>
      </c>
    </row>
    <row r="66" spans="1:3" ht="15.75">
      <c r="A66" s="95">
        <v>200115</v>
      </c>
      <c r="B66" s="96" t="s">
        <v>165</v>
      </c>
      <c r="C66" s="96" t="s">
        <v>166</v>
      </c>
    </row>
    <row r="67" spans="1:3" ht="15.75">
      <c r="A67" s="95">
        <v>200116</v>
      </c>
      <c r="B67" s="96" t="s">
        <v>167</v>
      </c>
      <c r="C67" s="96" t="s">
        <v>167</v>
      </c>
    </row>
    <row r="68" spans="1:3" ht="15.75">
      <c r="A68" s="95">
        <v>200117</v>
      </c>
      <c r="B68" s="96" t="s">
        <v>168</v>
      </c>
      <c r="C68" s="96" t="s">
        <v>164</v>
      </c>
    </row>
    <row r="69" spans="1:3" ht="15.75">
      <c r="A69" s="98"/>
      <c r="B69" s="94" t="s">
        <v>169</v>
      </c>
      <c r="C69" s="94" t="s">
        <v>170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Kouichi Aoyama VAIO-S15</cp:lastModifiedBy>
  <cp:lastPrinted>2015-12-05T07:04:27Z</cp:lastPrinted>
  <dcterms:created xsi:type="dcterms:W3CDTF">2009-03-04T01:02:54Z</dcterms:created>
  <dcterms:modified xsi:type="dcterms:W3CDTF">2016-07-09T23:53:29Z</dcterms:modified>
  <cp:category/>
  <cp:version/>
  <cp:contentType/>
  <cp:contentStatus/>
</cp:coreProperties>
</file>