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1231"/>
  <workbookPr codeName="ThisWorkbook" defaultThemeVersion="124226"/>
  <mc:AlternateContent xmlns:mc="http://schemas.openxmlformats.org/markup-compatibility/2006">
    <mc:Choice Requires="x15">
      <x15ac:absPath xmlns:x15ac="http://schemas.microsoft.com/office/spreadsheetml/2010/11/ac" url="C:\Users\Koichi Aoyama\Desktop\中信地区陸上競技協会\中信選手権\2019第43回中信選手権\"/>
    </mc:Choice>
  </mc:AlternateContent>
  <xr:revisionPtr revIDLastSave="0" documentId="8_{9C91A4A1-30AD-409C-AC9D-891BF27AD450}" xr6:coauthVersionLast="40" xr6:coauthVersionMax="40" xr10:uidLastSave="{00000000-0000-0000-0000-000000000000}"/>
  <bookViews>
    <workbookView xWindow="-120" yWindow="-120" windowWidth="29040" windowHeight="15840"/>
  </bookViews>
  <sheets>
    <sheet name="エントリーについての注意と手順" sheetId="7" r:id="rId1"/>
    <sheet name="個人種目申込一覧表" sheetId="1" r:id="rId2"/>
    <sheet name="リレー申込票" sheetId="2" r:id="rId3"/>
  </sheets>
  <definedNames>
    <definedName name="_xlnm.Print_Area" localSheetId="0">エントリーについての注意と手順!$A$1:$G$82</definedName>
    <definedName name="_xlnm.Print_Area" localSheetId="2">リレー申込票!$A:$J</definedName>
    <definedName name="_xlnm.Print_Area" localSheetId="1">個人種目申込一覧表!$A:$J</definedName>
    <definedName name="リレークラス">リレー申込票!$Q$15:$T$15</definedName>
    <definedName name="一･高女子" localSheetId="1">個人種目申込一覧表!$R$13:$R$27</definedName>
    <definedName name="一･高女子">リレー申込票!$R$16:$R$17</definedName>
    <definedName name="一･高男子" localSheetId="1">個人種目申込一覧表!$Q$13:$Q$28</definedName>
    <definedName name="一･高男子">リレー申込票!$Q$16:$Q$17</definedName>
    <definedName name="性">個人種目申込一覧表!$Q$12:$T$12</definedName>
    <definedName name="中学女子" localSheetId="1">個人種目申込一覧表!$T$13:$T$22</definedName>
    <definedName name="中学女子">リレー申込票!$T$16:$T$17</definedName>
    <definedName name="中学男子" localSheetId="1">個人種目申込一覧表!$S$13:$S$21</definedName>
    <definedName name="中学男子">リレー申込票!$S$16:$S$17</definedName>
  </definedNames>
  <calcPr calcId="191029" fullCalcOnLoad="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F113" i="1" l="1"/>
  <c r="AF111" i="1"/>
  <c r="AF109" i="1"/>
  <c r="AF107" i="1"/>
  <c r="AF105" i="1"/>
  <c r="AF103" i="1"/>
  <c r="AF101" i="1"/>
  <c r="AF99" i="1"/>
  <c r="AF97" i="1"/>
  <c r="AF95" i="1"/>
  <c r="AF93" i="1"/>
  <c r="AF91" i="1"/>
  <c r="AF89" i="1"/>
  <c r="AF87" i="1"/>
  <c r="AF85" i="1"/>
  <c r="AF83" i="1"/>
  <c r="AF81" i="1"/>
  <c r="AF79" i="1"/>
  <c r="AF77" i="1"/>
  <c r="AF75" i="1"/>
  <c r="AF73" i="1"/>
  <c r="AF71" i="1"/>
  <c r="AF69" i="1"/>
  <c r="AF67" i="1"/>
  <c r="AF65" i="1"/>
  <c r="AF63" i="1"/>
  <c r="AF61" i="1"/>
  <c r="AF59" i="1"/>
  <c r="AF57" i="1"/>
  <c r="AF55" i="1"/>
  <c r="AF53" i="1"/>
  <c r="AF51" i="1"/>
  <c r="AF49" i="1"/>
  <c r="AF47" i="1"/>
  <c r="AF45" i="1"/>
  <c r="AF43" i="1"/>
  <c r="AF41" i="1"/>
  <c r="AF39" i="1"/>
  <c r="AF37" i="1"/>
  <c r="AF35" i="1"/>
  <c r="AF33" i="1"/>
  <c r="AF31" i="1"/>
  <c r="AF29" i="1"/>
  <c r="AF27" i="1"/>
  <c r="AF25" i="1"/>
  <c r="AF23" i="1"/>
  <c r="AF21" i="1"/>
  <c r="AF19" i="1"/>
  <c r="AF17" i="1"/>
  <c r="AF15" i="1"/>
  <c r="J113" i="1"/>
  <c r="J111" i="1"/>
  <c r="J109" i="1"/>
  <c r="J107" i="1"/>
  <c r="J105" i="1"/>
  <c r="J103" i="1"/>
  <c r="J101" i="1"/>
  <c r="J99" i="1"/>
  <c r="J97" i="1"/>
  <c r="J95" i="1"/>
  <c r="J93" i="1"/>
  <c r="J91" i="1"/>
  <c r="J89" i="1"/>
  <c r="J87" i="1"/>
  <c r="J85" i="1"/>
  <c r="J83" i="1"/>
  <c r="J81" i="1"/>
  <c r="J79" i="1"/>
  <c r="J77" i="1"/>
  <c r="J75" i="1"/>
  <c r="J73" i="1"/>
  <c r="J71" i="1"/>
  <c r="J69" i="1"/>
  <c r="J67" i="1"/>
  <c r="J65" i="1"/>
  <c r="J63" i="1"/>
  <c r="J61" i="1"/>
  <c r="J59" i="1"/>
  <c r="J57" i="1"/>
  <c r="J55" i="1"/>
  <c r="J53" i="1"/>
  <c r="J51" i="1"/>
  <c r="J49" i="1"/>
  <c r="J47" i="1"/>
  <c r="J45" i="1"/>
  <c r="J43" i="1"/>
  <c r="J41" i="1"/>
  <c r="J39" i="1"/>
  <c r="J37" i="1"/>
  <c r="J35" i="1"/>
  <c r="J33" i="1"/>
  <c r="J31" i="1"/>
  <c r="J29" i="1"/>
  <c r="J27" i="1"/>
  <c r="J25" i="1"/>
  <c r="J23" i="1"/>
  <c r="J21" i="1"/>
  <c r="J19" i="1"/>
  <c r="J17" i="1"/>
  <c r="J15" i="1"/>
  <c r="C6" i="2"/>
  <c r="O25" i="2"/>
  <c r="AH113" i="1"/>
  <c r="AG113" i="1"/>
  <c r="AH111" i="1"/>
  <c r="AG111" i="1"/>
  <c r="AH109" i="1"/>
  <c r="AG109" i="1"/>
  <c r="AH107" i="1"/>
  <c r="AG107" i="1"/>
  <c r="AH105" i="1"/>
  <c r="AG105" i="1"/>
  <c r="AH103" i="1"/>
  <c r="AG103" i="1"/>
  <c r="AH101" i="1"/>
  <c r="AG101" i="1"/>
  <c r="AH99" i="1"/>
  <c r="AG99" i="1"/>
  <c r="AH97" i="1"/>
  <c r="AG97" i="1"/>
  <c r="AH95" i="1"/>
  <c r="AG95" i="1"/>
  <c r="AH93" i="1"/>
  <c r="AG93" i="1"/>
  <c r="AH91" i="1"/>
  <c r="AG91" i="1"/>
  <c r="AH89" i="1"/>
  <c r="AG89" i="1"/>
  <c r="AH87" i="1"/>
  <c r="AG87" i="1"/>
  <c r="AH85" i="1"/>
  <c r="AG85" i="1"/>
  <c r="AH83" i="1"/>
  <c r="AG83" i="1"/>
  <c r="AH81" i="1"/>
  <c r="AG81" i="1"/>
  <c r="AH79" i="1"/>
  <c r="AG79" i="1"/>
  <c r="AH77" i="1"/>
  <c r="AG77" i="1"/>
  <c r="AH75" i="1"/>
  <c r="AG75" i="1"/>
  <c r="AH73" i="1"/>
  <c r="AG73" i="1"/>
  <c r="AH71" i="1"/>
  <c r="AG71" i="1"/>
  <c r="AH69" i="1"/>
  <c r="AG69" i="1"/>
  <c r="AH67" i="1"/>
  <c r="AG67" i="1"/>
  <c r="AH65" i="1"/>
  <c r="AG65" i="1"/>
  <c r="AH63" i="1"/>
  <c r="AG63" i="1"/>
  <c r="AH61" i="1"/>
  <c r="AG61" i="1"/>
  <c r="AH59" i="1"/>
  <c r="AG59" i="1"/>
  <c r="AH57" i="1"/>
  <c r="AG57" i="1"/>
  <c r="AH55" i="1"/>
  <c r="AG55" i="1"/>
  <c r="AH53" i="1"/>
  <c r="AG53" i="1"/>
  <c r="AH51" i="1"/>
  <c r="AG51" i="1"/>
  <c r="AH49" i="1"/>
  <c r="AG49" i="1"/>
  <c r="AH47" i="1"/>
  <c r="AG47" i="1"/>
  <c r="AH45" i="1"/>
  <c r="AG45" i="1"/>
  <c r="AH43" i="1"/>
  <c r="AG43" i="1"/>
  <c r="AH41" i="1"/>
  <c r="AG41" i="1"/>
  <c r="AH39" i="1"/>
  <c r="AG39" i="1"/>
  <c r="AH37" i="1"/>
  <c r="AG37" i="1"/>
  <c r="AH35" i="1"/>
  <c r="AG35" i="1"/>
  <c r="AH33" i="1"/>
  <c r="AG33" i="1"/>
  <c r="AH31" i="1"/>
  <c r="AG31" i="1"/>
  <c r="AH29" i="1"/>
  <c r="AG29" i="1"/>
  <c r="AH27" i="1"/>
  <c r="AG27" i="1"/>
  <c r="AH25" i="1"/>
  <c r="AG25" i="1"/>
  <c r="L13" i="1"/>
  <c r="AN13" i="1"/>
  <c r="AH23" i="1"/>
  <c r="AG23" i="1"/>
  <c r="AH21" i="1"/>
  <c r="AG21" i="1"/>
  <c r="AH19" i="1"/>
  <c r="AG19" i="1"/>
  <c r="AH17" i="1"/>
  <c r="L31" i="1"/>
  <c r="AN31" i="1"/>
  <c r="AG17" i="1"/>
  <c r="AH15" i="1"/>
  <c r="AG15" i="1"/>
  <c r="E9" i="1"/>
  <c r="G9" i="1"/>
  <c r="AB113" i="1"/>
  <c r="Y113" i="1"/>
  <c r="Z113" i="1"/>
  <c r="AB111" i="1"/>
  <c r="AC111" i="1"/>
  <c r="Y111" i="1"/>
  <c r="Z111" i="1"/>
  <c r="AB109" i="1"/>
  <c r="AC109" i="1"/>
  <c r="Y109" i="1"/>
  <c r="Z109" i="1"/>
  <c r="AB107" i="1"/>
  <c r="AC107" i="1"/>
  <c r="Y107" i="1"/>
  <c r="Z107" i="1"/>
  <c r="AB105" i="1"/>
  <c r="AC105" i="1"/>
  <c r="Y105" i="1"/>
  <c r="Z105" i="1"/>
  <c r="AB103" i="1"/>
  <c r="AC103" i="1"/>
  <c r="Y103" i="1"/>
  <c r="Z103" i="1"/>
  <c r="AB101" i="1"/>
  <c r="AC101" i="1"/>
  <c r="Y101" i="1"/>
  <c r="Z101" i="1"/>
  <c r="AB99" i="1"/>
  <c r="AC99" i="1"/>
  <c r="Y99" i="1"/>
  <c r="Z99" i="1"/>
  <c r="AB97" i="1"/>
  <c r="AC97" i="1"/>
  <c r="Y97" i="1"/>
  <c r="Z97" i="1"/>
  <c r="AB95" i="1"/>
  <c r="AC95" i="1"/>
  <c r="Y95" i="1"/>
  <c r="Z95" i="1"/>
  <c r="AB93" i="1"/>
  <c r="AC93" i="1"/>
  <c r="Y93" i="1"/>
  <c r="Z93" i="1"/>
  <c r="AB91" i="1"/>
  <c r="AC91" i="1"/>
  <c r="Y91" i="1"/>
  <c r="Z91" i="1"/>
  <c r="AB89" i="1"/>
  <c r="Y89" i="1"/>
  <c r="Z89" i="1"/>
  <c r="AB87" i="1"/>
  <c r="AC87" i="1"/>
  <c r="Y87" i="1"/>
  <c r="Z87" i="1"/>
  <c r="AB85" i="1"/>
  <c r="AC85" i="1"/>
  <c r="Y85" i="1"/>
  <c r="Z85" i="1"/>
  <c r="AB83" i="1"/>
  <c r="AC83" i="1"/>
  <c r="Y83" i="1"/>
  <c r="Z83" i="1"/>
  <c r="AB81" i="1"/>
  <c r="AC81" i="1"/>
  <c r="Y81" i="1"/>
  <c r="Z81" i="1"/>
  <c r="AB79" i="1"/>
  <c r="AC79" i="1"/>
  <c r="Y79" i="1"/>
  <c r="Z79" i="1"/>
  <c r="AB77" i="1"/>
  <c r="AC77" i="1"/>
  <c r="Y77" i="1"/>
  <c r="Z77" i="1"/>
  <c r="AB75" i="1"/>
  <c r="AC75" i="1"/>
  <c r="Y75" i="1"/>
  <c r="Z75" i="1"/>
  <c r="AB73" i="1"/>
  <c r="AC73" i="1"/>
  <c r="Y73" i="1"/>
  <c r="Z73" i="1"/>
  <c r="AB71" i="1"/>
  <c r="AC71" i="1"/>
  <c r="Y71" i="1"/>
  <c r="Z71" i="1"/>
  <c r="AB69" i="1"/>
  <c r="AC69" i="1"/>
  <c r="Y69" i="1"/>
  <c r="Z69" i="1"/>
  <c r="AB67" i="1"/>
  <c r="Y67" i="1"/>
  <c r="Z67" i="1"/>
  <c r="AB65" i="1"/>
  <c r="AC65" i="1"/>
  <c r="Y65" i="1"/>
  <c r="Z65" i="1"/>
  <c r="AB63" i="1"/>
  <c r="AC63" i="1"/>
  <c r="Y63" i="1"/>
  <c r="Z63" i="1"/>
  <c r="AB61" i="1"/>
  <c r="AC61" i="1"/>
  <c r="Y61" i="1"/>
  <c r="Z61" i="1"/>
  <c r="AB59" i="1"/>
  <c r="AC59" i="1"/>
  <c r="Y59" i="1"/>
  <c r="Z59" i="1"/>
  <c r="AB57" i="1"/>
  <c r="AC57" i="1"/>
  <c r="Y57" i="1"/>
  <c r="Z57" i="1"/>
  <c r="AB55" i="1"/>
  <c r="AC55" i="1"/>
  <c r="Y55" i="1"/>
  <c r="Z55" i="1"/>
  <c r="AB53" i="1"/>
  <c r="AC53" i="1"/>
  <c r="Y53" i="1"/>
  <c r="Z53" i="1"/>
  <c r="AB51" i="1"/>
  <c r="AC51" i="1"/>
  <c r="Y51" i="1"/>
  <c r="Z51" i="1"/>
  <c r="AB49" i="1"/>
  <c r="AC49" i="1"/>
  <c r="Y49" i="1"/>
  <c r="Z49" i="1"/>
  <c r="AB47" i="1"/>
  <c r="AC47" i="1"/>
  <c r="Y47" i="1"/>
  <c r="Z47" i="1"/>
  <c r="AB45" i="1"/>
  <c r="AC45" i="1"/>
  <c r="Y45" i="1"/>
  <c r="Z45" i="1"/>
  <c r="AB43" i="1"/>
  <c r="AC43" i="1"/>
  <c r="Y43" i="1"/>
  <c r="Z43" i="1"/>
  <c r="AB41" i="1"/>
  <c r="AC41" i="1"/>
  <c r="Y41" i="1"/>
  <c r="Z41" i="1"/>
  <c r="AB39" i="1"/>
  <c r="AC39" i="1"/>
  <c r="Y39" i="1"/>
  <c r="Z39" i="1"/>
  <c r="AB37" i="1"/>
  <c r="AC37" i="1"/>
  <c r="Y37" i="1"/>
  <c r="Z37" i="1"/>
  <c r="AB35" i="1"/>
  <c r="AC35" i="1"/>
  <c r="Y35" i="1"/>
  <c r="Z35" i="1"/>
  <c r="AB33" i="1"/>
  <c r="AC33" i="1"/>
  <c r="Y33" i="1"/>
  <c r="Z33" i="1"/>
  <c r="AB31" i="1"/>
  <c r="AC31" i="1"/>
  <c r="Y31" i="1"/>
  <c r="Z31" i="1"/>
  <c r="AB29" i="1"/>
  <c r="AC29" i="1"/>
  <c r="Y29" i="1"/>
  <c r="Z29" i="1"/>
  <c r="AB27" i="1"/>
  <c r="AC27" i="1"/>
  <c r="Y27" i="1"/>
  <c r="Z27" i="1"/>
  <c r="AB25" i="1"/>
  <c r="Y25" i="1"/>
  <c r="Z25" i="1"/>
  <c r="AB23" i="1"/>
  <c r="AC23" i="1"/>
  <c r="Y23" i="1"/>
  <c r="Z23" i="1"/>
  <c r="AB21" i="1"/>
  <c r="AC21" i="1"/>
  <c r="Y21" i="1"/>
  <c r="Z21" i="1"/>
  <c r="AB19" i="1"/>
  <c r="AC19" i="1"/>
  <c r="Y19" i="1"/>
  <c r="AB17" i="1"/>
  <c r="AC17" i="1"/>
  <c r="Y17" i="1"/>
  <c r="Z17" i="1"/>
  <c r="AA17" i="1"/>
  <c r="AB15" i="1"/>
  <c r="AD17" i="1"/>
  <c r="Y15" i="1"/>
  <c r="B1" i="2"/>
  <c r="G6" i="2"/>
  <c r="I6" i="2"/>
  <c r="H9" i="1"/>
  <c r="O10" i="2"/>
  <c r="E6" i="2"/>
  <c r="O15" i="2"/>
  <c r="O20" i="2"/>
  <c r="A16" i="1"/>
  <c r="A36" i="1"/>
  <c r="A56" i="1"/>
  <c r="A76" i="1"/>
  <c r="A96" i="1"/>
  <c r="A15" i="1"/>
  <c r="A35" i="1"/>
  <c r="A55" i="1"/>
  <c r="A75" i="1"/>
  <c r="A95" i="1"/>
  <c r="AC113" i="1"/>
  <c r="AC67" i="1"/>
  <c r="AC89" i="1"/>
  <c r="AC25" i="1"/>
  <c r="AD25" i="1"/>
  <c r="Z15" i="1"/>
  <c r="AA15" i="1"/>
  <c r="AA59" i="1"/>
  <c r="AA51" i="1"/>
  <c r="AD59" i="1"/>
  <c r="AD60" i="1"/>
  <c r="AD37" i="1"/>
  <c r="AD38" i="1"/>
  <c r="AA33" i="1"/>
  <c r="AA67" i="1"/>
  <c r="AD73" i="1"/>
  <c r="AA99" i="1"/>
  <c r="AA35" i="1"/>
  <c r="I9" i="1"/>
  <c r="AD77" i="1"/>
  <c r="AD78" i="1"/>
  <c r="AA23" i="1"/>
  <c r="AA47" i="1"/>
  <c r="B9" i="1"/>
  <c r="AA73" i="1"/>
  <c r="AD111" i="1"/>
  <c r="AD112" i="1"/>
  <c r="AD103" i="1"/>
  <c r="AD104" i="1"/>
  <c r="AA29" i="1"/>
  <c r="AD99" i="1"/>
  <c r="AD100" i="1"/>
  <c r="AD95" i="1"/>
  <c r="AD96" i="1"/>
  <c r="AD91" i="1"/>
  <c r="AD92" i="1"/>
  <c r="AD65" i="1"/>
  <c r="AD66" i="1"/>
  <c r="L26" i="1"/>
  <c r="AN26" i="1"/>
  <c r="AA105" i="1"/>
  <c r="AA91" i="1"/>
  <c r="M23" i="1"/>
  <c r="AO23" i="1"/>
  <c r="L22" i="1"/>
  <c r="AN22" i="1"/>
  <c r="AD89" i="1"/>
  <c r="AD90" i="1"/>
  <c r="AD27" i="1"/>
  <c r="AA21" i="1"/>
  <c r="AD74" i="1"/>
  <c r="AE73" i="1"/>
  <c r="B73" i="1"/>
  <c r="AD83" i="1"/>
  <c r="AD84" i="1"/>
  <c r="AA93" i="1"/>
  <c r="AA97" i="1"/>
  <c r="AA113" i="1"/>
  <c r="L14" i="1"/>
  <c r="AN14" i="1"/>
  <c r="L35" i="1"/>
  <c r="M28" i="1"/>
  <c r="AO28" i="1"/>
  <c r="L15" i="1"/>
  <c r="AN15" i="1"/>
  <c r="L29" i="1"/>
  <c r="AN29" i="1"/>
  <c r="L28" i="1"/>
  <c r="AN28" i="1"/>
  <c r="AD67" i="1"/>
  <c r="AD68" i="1"/>
  <c r="AE67" i="1"/>
  <c r="B67" i="1"/>
  <c r="AD45" i="1"/>
  <c r="AD46" i="1"/>
  <c r="AA81" i="1"/>
  <c r="AA69" i="1"/>
  <c r="AE69" i="1"/>
  <c r="B69" i="1"/>
  <c r="AD93" i="1"/>
  <c r="AD94" i="1"/>
  <c r="AD105" i="1"/>
  <c r="AD106" i="1"/>
  <c r="M27" i="1"/>
  <c r="AO27" i="1"/>
  <c r="AD28" i="1"/>
  <c r="AD47" i="1"/>
  <c r="AD48" i="1"/>
  <c r="AE47" i="1"/>
  <c r="B47" i="1"/>
  <c r="AD69" i="1"/>
  <c r="AD70" i="1"/>
  <c r="M32" i="1"/>
  <c r="AO32" i="1"/>
  <c r="AD43" i="1"/>
  <c r="AD44" i="1"/>
  <c r="AA87" i="1"/>
  <c r="AA61" i="1"/>
  <c r="AA71" i="1"/>
  <c r="AD75" i="1"/>
  <c r="AD76" i="1"/>
  <c r="L24" i="1"/>
  <c r="AN24" i="1"/>
  <c r="AA25" i="1"/>
  <c r="AA55" i="1"/>
  <c r="AA109" i="1"/>
  <c r="AD81" i="1"/>
  <c r="AD82" i="1"/>
  <c r="AD63" i="1"/>
  <c r="AD64" i="1"/>
  <c r="AD53" i="1"/>
  <c r="AD54" i="1"/>
  <c r="AD109" i="1"/>
  <c r="AD110" i="1"/>
  <c r="AD41" i="1"/>
  <c r="AD42" i="1"/>
  <c r="AD21" i="1"/>
  <c r="AD22" i="1"/>
  <c r="AE21" i="1"/>
  <c r="B21" i="1"/>
  <c r="AD49" i="1"/>
  <c r="AD50" i="1"/>
  <c r="AE49" i="1"/>
  <c r="B49" i="1"/>
  <c r="AD57" i="1"/>
  <c r="AD58" i="1"/>
  <c r="AD19" i="1"/>
  <c r="AD20" i="1"/>
  <c r="AD85" i="1"/>
  <c r="AD86" i="1"/>
  <c r="AD97" i="1"/>
  <c r="AD98" i="1"/>
  <c r="AD101" i="1"/>
  <c r="AD102" i="1"/>
  <c r="AA41" i="1"/>
  <c r="AE41" i="1"/>
  <c r="B41" i="1"/>
  <c r="AA85" i="1"/>
  <c r="AD23" i="1"/>
  <c r="AD24" i="1"/>
  <c r="AE23" i="1"/>
  <c r="B23" i="1"/>
  <c r="AD61" i="1"/>
  <c r="AD62" i="1"/>
  <c r="L27" i="1"/>
  <c r="AN27" i="1"/>
  <c r="AD113" i="1"/>
  <c r="AD114" i="1"/>
  <c r="AD18" i="1"/>
  <c r="AE17" i="1"/>
  <c r="B17" i="1"/>
  <c r="AD33" i="1"/>
  <c r="AD34" i="1"/>
  <c r="AE33" i="1"/>
  <c r="B33" i="1"/>
  <c r="AA101" i="1"/>
  <c r="L20" i="1"/>
  <c r="AN20" i="1"/>
  <c r="AD35" i="1"/>
  <c r="AD36" i="1"/>
  <c r="AE35" i="1"/>
  <c r="B35" i="1"/>
  <c r="AA65" i="1"/>
  <c r="AA39" i="1"/>
  <c r="AA89" i="1"/>
  <c r="AE89" i="1"/>
  <c r="B89" i="1"/>
  <c r="AA31" i="1"/>
  <c r="AA27" i="1"/>
  <c r="AA75" i="1"/>
  <c r="AA103" i="1"/>
  <c r="AA95" i="1"/>
  <c r="Z19" i="1"/>
  <c r="AA79" i="1"/>
  <c r="AA111" i="1"/>
  <c r="AA107" i="1"/>
  <c r="AD39" i="1"/>
  <c r="AD40" i="1"/>
  <c r="AA43" i="1"/>
  <c r="AA53" i="1"/>
  <c r="AA77" i="1"/>
  <c r="AE77" i="1"/>
  <c r="B77" i="1"/>
  <c r="AA45" i="1"/>
  <c r="AE45" i="1"/>
  <c r="B45" i="1"/>
  <c r="AA83" i="1"/>
  <c r="M34" i="1"/>
  <c r="AO34" i="1"/>
  <c r="AD29" i="1"/>
  <c r="AD30" i="1"/>
  <c r="AE29" i="1"/>
  <c r="B29" i="1"/>
  <c r="AD31" i="1"/>
  <c r="AD32" i="1"/>
  <c r="AD79" i="1"/>
  <c r="AD80" i="1"/>
  <c r="AD51" i="1"/>
  <c r="AD52" i="1"/>
  <c r="AE51" i="1"/>
  <c r="B51" i="1"/>
  <c r="AC15" i="1"/>
  <c r="C9" i="1"/>
  <c r="AA63" i="1"/>
  <c r="AD71" i="1"/>
  <c r="AD72" i="1"/>
  <c r="AD87" i="1"/>
  <c r="AD88" i="1"/>
  <c r="AD107" i="1"/>
  <c r="AD108" i="1"/>
  <c r="AA49" i="1"/>
  <c r="AA37" i="1"/>
  <c r="AE37" i="1"/>
  <c r="B37" i="1"/>
  <c r="AA57" i="1"/>
  <c r="M38" i="1"/>
  <c r="AO38" i="1"/>
  <c r="M36" i="1"/>
  <c r="AO36" i="1"/>
  <c r="M25" i="1"/>
  <c r="AO25" i="1"/>
  <c r="M16" i="1"/>
  <c r="AO16" i="1"/>
  <c r="L39" i="1"/>
  <c r="AN39" i="1"/>
  <c r="M21" i="1"/>
  <c r="AO21" i="1"/>
  <c r="L19" i="1"/>
  <c r="AN19" i="1"/>
  <c r="L16" i="1"/>
  <c r="AN16" i="1"/>
  <c r="L33" i="1"/>
  <c r="AN35" i="1"/>
  <c r="M15" i="1"/>
  <c r="AO15" i="1"/>
  <c r="AD26" i="1"/>
  <c r="L37" i="1"/>
  <c r="AN37" i="1"/>
  <c r="M29" i="1"/>
  <c r="AO29" i="1"/>
  <c r="M14" i="1"/>
  <c r="AO14" i="1"/>
  <c r="L17" i="1"/>
  <c r="AN17" i="1"/>
  <c r="M17" i="1"/>
  <c r="AO17" i="1"/>
  <c r="M31" i="1"/>
  <c r="AO31" i="1"/>
  <c r="AD55" i="1"/>
  <c r="AD56" i="1"/>
  <c r="AE55" i="1"/>
  <c r="B55" i="1"/>
  <c r="M13" i="1"/>
  <c r="AO13" i="1"/>
  <c r="M30" i="1"/>
  <c r="AO30" i="1"/>
  <c r="L30" i="1"/>
  <c r="M18" i="1"/>
  <c r="AO18" i="1"/>
  <c r="AE43" i="1"/>
  <c r="B43" i="1"/>
  <c r="AE85" i="1"/>
  <c r="B85" i="1"/>
  <c r="AE25" i="1"/>
  <c r="B25" i="1"/>
  <c r="AE81" i="1"/>
  <c r="B81" i="1"/>
  <c r="AE27" i="1"/>
  <c r="B27" i="1"/>
  <c r="AE63" i="1"/>
  <c r="B63" i="1"/>
  <c r="AE109" i="1"/>
  <c r="B109" i="1"/>
  <c r="AE57" i="1"/>
  <c r="B57" i="1"/>
  <c r="AE99" i="1"/>
  <c r="B99" i="1"/>
  <c r="AE59" i="1"/>
  <c r="B59" i="1"/>
  <c r="AE95" i="1"/>
  <c r="B95" i="1"/>
  <c r="AE71" i="1"/>
  <c r="B71" i="1"/>
  <c r="AE113" i="1"/>
  <c r="B113" i="1"/>
  <c r="AE75" i="1"/>
  <c r="B75" i="1"/>
  <c r="AE61" i="1"/>
  <c r="B61" i="1"/>
  <c r="AE101" i="1"/>
  <c r="B101" i="1"/>
  <c r="AE83" i="1"/>
  <c r="B83" i="1"/>
  <c r="AE105" i="1"/>
  <c r="B105" i="1"/>
  <c r="AE111" i="1"/>
  <c r="B111" i="1"/>
  <c r="AE79" i="1"/>
  <c r="B79" i="1"/>
  <c r="AE39" i="1"/>
  <c r="B39" i="1"/>
  <c r="AE91" i="1"/>
  <c r="B91" i="1"/>
  <c r="AA19" i="1"/>
  <c r="AE19" i="1"/>
  <c r="B19" i="1"/>
  <c r="AN30" i="1"/>
  <c r="M11" i="1"/>
  <c r="AN33" i="1"/>
  <c r="AE53" i="1"/>
  <c r="B53" i="1"/>
  <c r="AE103" i="1"/>
  <c r="B103" i="1"/>
  <c r="AE87" i="1"/>
  <c r="B87" i="1"/>
  <c r="AE97" i="1"/>
  <c r="B97" i="1"/>
  <c r="AE65" i="1"/>
  <c r="B65" i="1"/>
  <c r="AD15" i="1"/>
  <c r="AD16" i="1"/>
  <c r="AE15" i="1"/>
  <c r="B15" i="1"/>
  <c r="AE93" i="1"/>
  <c r="B93" i="1"/>
  <c r="AE107" i="1"/>
  <c r="B107" i="1"/>
  <c r="AE31" i="1"/>
  <c r="B31" i="1"/>
  <c r="G7" i="1"/>
</calcChain>
</file>

<file path=xl/sharedStrings.xml><?xml version="1.0" encoding="utf-8"?>
<sst xmlns="http://schemas.openxmlformats.org/spreadsheetml/2006/main" count="338" uniqueCount="190">
  <si>
    <t>※下の人数～参加料の欄は、データ入力の場合自動的に計算されます。</t>
    <rPh sb="1" eb="2">
      <t>シタ</t>
    </rPh>
    <rPh sb="3" eb="5">
      <t>ニンズウ</t>
    </rPh>
    <rPh sb="6" eb="8">
      <t>サンカ</t>
    </rPh>
    <rPh sb="8" eb="9">
      <t>リョウ</t>
    </rPh>
    <rPh sb="10" eb="11">
      <t>ラン</t>
    </rPh>
    <rPh sb="16" eb="18">
      <t>ニュウリョク</t>
    </rPh>
    <rPh sb="19" eb="21">
      <t>バアイ</t>
    </rPh>
    <rPh sb="21" eb="24">
      <t>ジドウテキ</t>
    </rPh>
    <rPh sb="25" eb="27">
      <t>ケイサン</t>
    </rPh>
    <phoneticPr fontId="2"/>
  </si>
  <si>
    <t>出場個人種目</t>
    <rPh sb="0" eb="2">
      <t>シュツジョウ</t>
    </rPh>
    <rPh sb="2" eb="4">
      <t>コジン</t>
    </rPh>
    <rPh sb="4" eb="6">
      <t>シュモク</t>
    </rPh>
    <phoneticPr fontId="2"/>
  </si>
  <si>
    <t>参考記録（公認最高記録または目標記録）</t>
    <rPh sb="0" eb="2">
      <t>サンコウ</t>
    </rPh>
    <rPh sb="2" eb="4">
      <t>キロク</t>
    </rPh>
    <rPh sb="5" eb="7">
      <t>コウニン</t>
    </rPh>
    <rPh sb="7" eb="9">
      <t>サイコウ</t>
    </rPh>
    <rPh sb="9" eb="11">
      <t>キロク</t>
    </rPh>
    <rPh sb="14" eb="16">
      <t>モクヒョウ</t>
    </rPh>
    <rPh sb="16" eb="18">
      <t>キロク</t>
    </rPh>
    <phoneticPr fontId="1"/>
  </si>
  <si>
    <t>申込人数/
種目数合計</t>
    <rPh sb="0" eb="2">
      <t>モウシコミ</t>
    </rPh>
    <rPh sb="2" eb="3">
      <t>ヒト</t>
    </rPh>
    <rPh sb="3" eb="4">
      <t>スウ</t>
    </rPh>
    <rPh sb="6" eb="8">
      <t>シュモク</t>
    </rPh>
    <rPh sb="8" eb="9">
      <t>スウ</t>
    </rPh>
    <rPh sb="9" eb="11">
      <t>ゴウケイ</t>
    </rPh>
    <phoneticPr fontId="2"/>
  </si>
  <si>
    <t>個人種目参加料</t>
    <rPh sb="0" eb="2">
      <t>コジン</t>
    </rPh>
    <rPh sb="2" eb="4">
      <t>シュモク</t>
    </rPh>
    <rPh sb="4" eb="6">
      <t>サンカ</t>
    </rPh>
    <rPh sb="6" eb="7">
      <t>リョウ</t>
    </rPh>
    <phoneticPr fontId="2"/>
  </si>
  <si>
    <t>リレー種目参加料</t>
    <rPh sb="3" eb="5">
      <t>シュモク</t>
    </rPh>
    <rPh sb="5" eb="7">
      <t>サンカ</t>
    </rPh>
    <rPh sb="7" eb="8">
      <t>リョウ</t>
    </rPh>
    <phoneticPr fontId="2"/>
  </si>
  <si>
    <t>参加料合計</t>
    <rPh sb="0" eb="2">
      <t>サンカ</t>
    </rPh>
    <rPh sb="2" eb="3">
      <t>リョウ</t>
    </rPh>
    <rPh sb="3" eb="5">
      <t>ゴウケイ</t>
    </rPh>
    <phoneticPr fontId="2"/>
  </si>
  <si>
    <t>個人種目申込一覧表／長野陸上競技協会</t>
    <rPh sb="0" eb="2">
      <t>コジン</t>
    </rPh>
    <rPh sb="2" eb="4">
      <t>シュモク</t>
    </rPh>
    <rPh sb="4" eb="6">
      <t>モウシコミ</t>
    </rPh>
    <rPh sb="6" eb="8">
      <t>イチラン</t>
    </rPh>
    <rPh sb="8" eb="9">
      <t>ヒョウ</t>
    </rPh>
    <rPh sb="10" eb="12">
      <t>ナガノ</t>
    </rPh>
    <rPh sb="12" eb="14">
      <t>リクジョウ</t>
    </rPh>
    <rPh sb="14" eb="16">
      <t>キョウギ</t>
    </rPh>
    <rPh sb="16" eb="18">
      <t>キョウカイ</t>
    </rPh>
    <phoneticPr fontId="2"/>
  </si>
  <si>
    <t>400m</t>
  </si>
  <si>
    <t>長野　陸子</t>
    <rPh sb="0" eb="2">
      <t>ナガノ</t>
    </rPh>
    <rPh sb="3" eb="4">
      <t>リク</t>
    </rPh>
    <rPh sb="4" eb="5">
      <t>コ</t>
    </rPh>
    <phoneticPr fontId="2"/>
  </si>
  <si>
    <t>ﾅｶﾞﾉ　ﾘｸｺ</t>
    <phoneticPr fontId="2"/>
  </si>
  <si>
    <t>申　込
責任者</t>
    <rPh sb="0" eb="1">
      <t>サル</t>
    </rPh>
    <rPh sb="2" eb="3">
      <t>コミ</t>
    </rPh>
    <rPh sb="4" eb="7">
      <t>セキニンシャ</t>
    </rPh>
    <phoneticPr fontId="2"/>
  </si>
  <si>
    <t>氏名</t>
    <rPh sb="0" eb="2">
      <t>シメイ</t>
    </rPh>
    <phoneticPr fontId="2"/>
  </si>
  <si>
    <t>Ｎｏ．</t>
    <phoneticPr fontId="2"/>
  </si>
  <si>
    <t>性別
/ｸﾗｽ</t>
    <rPh sb="0" eb="2">
      <t>セイベツ</t>
    </rPh>
    <phoneticPr fontId="2"/>
  </si>
  <si>
    <t>学年</t>
    <rPh sb="0" eb="2">
      <t>ガクネン</t>
    </rPh>
    <phoneticPr fontId="2"/>
  </si>
  <si>
    <t>《実施個人種目一覧》</t>
    <rPh sb="1" eb="3">
      <t>ジッシ</t>
    </rPh>
    <rPh sb="3" eb="5">
      <t>コジン</t>
    </rPh>
    <rPh sb="5" eb="7">
      <t>シュモク</t>
    </rPh>
    <rPh sb="7" eb="9">
      <t>イチラン</t>
    </rPh>
    <phoneticPr fontId="2"/>
  </si>
  <si>
    <t>氏名(半角ｶﾅ)</t>
    <rPh sb="0" eb="2">
      <t>シメイ</t>
    </rPh>
    <rPh sb="3" eb="5">
      <t>ハンカク</t>
    </rPh>
    <phoneticPr fontId="2"/>
  </si>
  <si>
    <t>記入例</t>
    <rPh sb="0" eb="2">
      <t>キニュウ</t>
    </rPh>
    <rPh sb="2" eb="3">
      <t>レイ</t>
    </rPh>
    <phoneticPr fontId="2"/>
  </si>
  <si>
    <t>参加料／種目</t>
    <rPh sb="0" eb="2">
      <t>サンカ</t>
    </rPh>
    <rPh sb="4" eb="6">
      <t>シュモク</t>
    </rPh>
    <phoneticPr fontId="2"/>
  </si>
  <si>
    <t>氏名
／下段（ｶﾅ）</t>
    <rPh sb="0" eb="2">
      <t>シメイ</t>
    </rPh>
    <rPh sb="4" eb="6">
      <t>カダン</t>
    </rPh>
    <phoneticPr fontId="1"/>
  </si>
  <si>
    <t>申込種目数</t>
    <rPh sb="0" eb="2">
      <t>モウシコミ</t>
    </rPh>
    <rPh sb="2" eb="4">
      <t>シュモク</t>
    </rPh>
    <rPh sb="4" eb="5">
      <t>スウ</t>
    </rPh>
    <phoneticPr fontId="1"/>
  </si>
  <si>
    <t>参加料合計</t>
    <rPh sb="0" eb="2">
      <t>サンカ</t>
    </rPh>
    <rPh sb="2" eb="3">
      <t>リョウ</t>
    </rPh>
    <rPh sb="3" eb="5">
      <t>ゴウケイ</t>
    </rPh>
    <phoneticPr fontId="1"/>
  </si>
  <si>
    <t>一般</t>
    <rPh sb="0" eb="2">
      <t>イッパン</t>
    </rPh>
    <phoneticPr fontId="1"/>
  </si>
  <si>
    <t>参加（のべ）人数</t>
    <rPh sb="0" eb="2">
      <t>サンカ</t>
    </rPh>
    <rPh sb="6" eb="8">
      <t>ニンズウ</t>
    </rPh>
    <phoneticPr fontId="1"/>
  </si>
  <si>
    <t>参加料</t>
    <rPh sb="0" eb="2">
      <t>サンカ</t>
    </rPh>
    <rPh sb="2" eb="3">
      <t>リョウ</t>
    </rPh>
    <phoneticPr fontId="1"/>
  </si>
  <si>
    <t>参考記録</t>
    <rPh sb="0" eb="2">
      <t>サンコウ</t>
    </rPh>
    <rPh sb="2" eb="4">
      <t>キロク</t>
    </rPh>
    <phoneticPr fontId="1"/>
  </si>
  <si>
    <t>性/クラス</t>
    <rPh sb="0" eb="1">
      <t>セイ</t>
    </rPh>
    <phoneticPr fontId="1"/>
  </si>
  <si>
    <t>種　　目</t>
    <rPh sb="0" eb="1">
      <t>シュ</t>
    </rPh>
    <rPh sb="3" eb="4">
      <t>メ</t>
    </rPh>
    <phoneticPr fontId="1"/>
  </si>
  <si>
    <t>チーム枝記号</t>
    <rPh sb="3" eb="4">
      <t>エダ</t>
    </rPh>
    <rPh sb="4" eb="6">
      <t>キゴウ</t>
    </rPh>
    <phoneticPr fontId="1"/>
  </si>
  <si>
    <t>※団体/責任者等のデータは個人種目申込一覧表のものを共有します。</t>
    <rPh sb="1" eb="3">
      <t>ダンタイ</t>
    </rPh>
    <rPh sb="4" eb="7">
      <t>セキニンシャ</t>
    </rPh>
    <rPh sb="7" eb="8">
      <t>ナド</t>
    </rPh>
    <rPh sb="13" eb="15">
      <t>コジン</t>
    </rPh>
    <rPh sb="15" eb="17">
      <t>シュモク</t>
    </rPh>
    <rPh sb="17" eb="19">
      <t>モウシコミ</t>
    </rPh>
    <rPh sb="19" eb="21">
      <t>イチラン</t>
    </rPh>
    <rPh sb="21" eb="22">
      <t>ヒョウ</t>
    </rPh>
    <rPh sb="26" eb="28">
      <t>キョウユウ</t>
    </rPh>
    <phoneticPr fontId="2"/>
  </si>
  <si>
    <t>各競技会のエントリーは、エントリーファイルの送信（受付）と参加料の納付により、完了となります。</t>
    <rPh sb="0" eb="1">
      <t>カク</t>
    </rPh>
    <rPh sb="1" eb="4">
      <t>キョウギカイ</t>
    </rPh>
    <rPh sb="22" eb="24">
      <t>ソウシン</t>
    </rPh>
    <rPh sb="25" eb="27">
      <t>ウケツケ</t>
    </rPh>
    <rPh sb="29" eb="32">
      <t>サンカリョウ</t>
    </rPh>
    <rPh sb="33" eb="35">
      <t>ノウフ</t>
    </rPh>
    <rPh sb="39" eb="41">
      <t>カンリョウ</t>
    </rPh>
    <phoneticPr fontId="1"/>
  </si>
  <si>
    <t>何らかのトラブルにより、エントリーファイルの送受信が正常に完了していない場合でも、参加料の納付が規定</t>
    <rPh sb="0" eb="1">
      <t>ナン</t>
    </rPh>
    <rPh sb="22" eb="25">
      <t>ソウジュシン</t>
    </rPh>
    <rPh sb="26" eb="28">
      <t>セイジョウ</t>
    </rPh>
    <rPh sb="29" eb="31">
      <t>カンリョウ</t>
    </rPh>
    <rPh sb="36" eb="38">
      <t>バアイ</t>
    </rPh>
    <rPh sb="41" eb="44">
      <t>サンカリョウ</t>
    </rPh>
    <rPh sb="45" eb="47">
      <t>ノウフ</t>
    </rPh>
    <rPh sb="48" eb="50">
      <t>キテイ</t>
    </rPh>
    <phoneticPr fontId="1"/>
  </si>
  <si>
    <t>通りに行われている場合には、原則としてエントリーを認め、競技会への参加を認めます。</t>
    <rPh sb="0" eb="1">
      <t>トオ</t>
    </rPh>
    <rPh sb="3" eb="4">
      <t>オコナ</t>
    </rPh>
    <rPh sb="9" eb="11">
      <t>バアイ</t>
    </rPh>
    <rPh sb="14" eb="16">
      <t>ゲンソク</t>
    </rPh>
    <rPh sb="25" eb="26">
      <t>ミト</t>
    </rPh>
    <rPh sb="28" eb="31">
      <t>キョウギカイ</t>
    </rPh>
    <rPh sb="33" eb="35">
      <t>サンカ</t>
    </rPh>
    <rPh sb="36" eb="37">
      <t>ミト</t>
    </rPh>
    <phoneticPr fontId="1"/>
  </si>
  <si>
    <t>②エントリー種別（新規／訂正送信）を選択</t>
    <rPh sb="6" eb="8">
      <t>シュベツ</t>
    </rPh>
    <rPh sb="9" eb="11">
      <t>シンキ</t>
    </rPh>
    <rPh sb="12" eb="14">
      <t>テイセイ</t>
    </rPh>
    <rPh sb="14" eb="16">
      <t>ソウシン</t>
    </rPh>
    <rPh sb="18" eb="20">
      <t>センタク</t>
    </rPh>
    <phoneticPr fontId="1"/>
  </si>
  <si>
    <t>　※訂正・追加の場合は、訂正分・追加分だけでなく、改めて全データを入力したファイルを送信してください。</t>
    <rPh sb="2" eb="4">
      <t>テイセイ</t>
    </rPh>
    <rPh sb="5" eb="7">
      <t>ツイカ</t>
    </rPh>
    <rPh sb="8" eb="10">
      <t>バアイ</t>
    </rPh>
    <rPh sb="12" eb="14">
      <t>テイセイ</t>
    </rPh>
    <rPh sb="14" eb="15">
      <t>フン</t>
    </rPh>
    <rPh sb="16" eb="18">
      <t>ツイカ</t>
    </rPh>
    <rPh sb="18" eb="19">
      <t>フン</t>
    </rPh>
    <rPh sb="25" eb="26">
      <t>アラタ</t>
    </rPh>
    <rPh sb="28" eb="29">
      <t>ゼン</t>
    </rPh>
    <rPh sb="33" eb="35">
      <t>ニュウリョク</t>
    </rPh>
    <rPh sb="42" eb="44">
      <t>ソウシン</t>
    </rPh>
    <phoneticPr fontId="1"/>
  </si>
  <si>
    <t>③申込責任者氏名／所属団体名を入力</t>
    <rPh sb="1" eb="3">
      <t>モウシコミ</t>
    </rPh>
    <rPh sb="3" eb="6">
      <t>セキニンシャ</t>
    </rPh>
    <rPh sb="6" eb="8">
      <t>シメイ</t>
    </rPh>
    <rPh sb="9" eb="11">
      <t>ショゾク</t>
    </rPh>
    <rPh sb="11" eb="13">
      <t>ダンタイ</t>
    </rPh>
    <rPh sb="13" eb="14">
      <t>ナ</t>
    </rPh>
    <rPh sb="15" eb="17">
      <t>ニュウリョク</t>
    </rPh>
    <phoneticPr fontId="1"/>
  </si>
  <si>
    <t>　※参加料納付（送金）にも必ず共通の氏名／団体名を使用してください。共通でないものを使用した場合、入金</t>
    <rPh sb="2" eb="5">
      <t>サンカリョウ</t>
    </rPh>
    <rPh sb="5" eb="7">
      <t>ノウフ</t>
    </rPh>
    <rPh sb="8" eb="10">
      <t>ソウキン</t>
    </rPh>
    <rPh sb="13" eb="14">
      <t>カナラ</t>
    </rPh>
    <rPh sb="15" eb="17">
      <t>キョウツウ</t>
    </rPh>
    <rPh sb="18" eb="20">
      <t>シメイ</t>
    </rPh>
    <rPh sb="21" eb="23">
      <t>ダンタイ</t>
    </rPh>
    <rPh sb="23" eb="24">
      <t>メイ</t>
    </rPh>
    <rPh sb="25" eb="27">
      <t>シヨウ</t>
    </rPh>
    <rPh sb="34" eb="36">
      <t>キョウツウ</t>
    </rPh>
    <rPh sb="42" eb="44">
      <t>シヨウ</t>
    </rPh>
    <rPh sb="46" eb="48">
      <t>バアイ</t>
    </rPh>
    <rPh sb="49" eb="51">
      <t>ニュウキン</t>
    </rPh>
    <phoneticPr fontId="1"/>
  </si>
  <si>
    <t>　　が確認できず、エントリー完了とみなされない場合があります。</t>
    <rPh sb="3" eb="5">
      <t>カクニン</t>
    </rPh>
    <rPh sb="14" eb="16">
      <t>カンリョウ</t>
    </rPh>
    <rPh sb="23" eb="25">
      <t>バアイ</t>
    </rPh>
    <phoneticPr fontId="1"/>
  </si>
  <si>
    <t>④メールアドレスを入力</t>
    <rPh sb="9" eb="11">
      <t>ニュウリョク</t>
    </rPh>
    <phoneticPr fontId="1"/>
  </si>
  <si>
    <t>　※フリーメール（ yahoo など）の場合、返信メールがブロックされる場合があります。ご承知ください。</t>
    <rPh sb="20" eb="22">
      <t>バアイ</t>
    </rPh>
    <rPh sb="23" eb="25">
      <t>ヘンシン</t>
    </rPh>
    <rPh sb="36" eb="38">
      <t>バアイ</t>
    </rPh>
    <rPh sb="45" eb="47">
      <t>ショウチ</t>
    </rPh>
    <phoneticPr fontId="1"/>
  </si>
  <si>
    <t>　※訂正送信の場合など、特記事項があれば記入してください。</t>
    <rPh sb="2" eb="4">
      <t>テイセイ</t>
    </rPh>
    <rPh sb="4" eb="6">
      <t>ソウシン</t>
    </rPh>
    <rPh sb="7" eb="9">
      <t>バアイ</t>
    </rPh>
    <rPh sb="12" eb="14">
      <t>トッキ</t>
    </rPh>
    <rPh sb="14" eb="16">
      <t>ジコウ</t>
    </rPh>
    <rPh sb="20" eb="22">
      <t>キニュウ</t>
    </rPh>
    <phoneticPr fontId="1"/>
  </si>
  <si>
    <t>⑥エントリーファイル添付</t>
    <rPh sb="10" eb="12">
      <t>テンプ</t>
    </rPh>
    <phoneticPr fontId="1"/>
  </si>
  <si>
    <t>　※参照ボタンを押し、各自のＰＣ上のエントリーファイルを選択したら、（通常）「開く」ボタンを押します。</t>
    <rPh sb="2" eb="4">
      <t>サンショウ</t>
    </rPh>
    <rPh sb="8" eb="9">
      <t>オ</t>
    </rPh>
    <rPh sb="11" eb="13">
      <t>カクジ</t>
    </rPh>
    <rPh sb="16" eb="17">
      <t>ウエ</t>
    </rPh>
    <rPh sb="28" eb="30">
      <t>センタク</t>
    </rPh>
    <rPh sb="35" eb="37">
      <t>ツウジョウ</t>
    </rPh>
    <rPh sb="39" eb="40">
      <t>ヒラ</t>
    </rPh>
    <rPh sb="46" eb="47">
      <t>オ</t>
    </rPh>
    <phoneticPr fontId="1"/>
  </si>
  <si>
    <t>⑦確認画面へ</t>
    <rPh sb="1" eb="3">
      <t>カクニン</t>
    </rPh>
    <rPh sb="3" eb="5">
      <t>ガメン</t>
    </rPh>
    <phoneticPr fontId="1"/>
  </si>
  <si>
    <t>⑧送信</t>
    <rPh sb="1" eb="3">
      <t>ソウシン</t>
    </rPh>
    <phoneticPr fontId="1"/>
  </si>
  <si>
    <t>上位所属/ｶﾃｺﾞﾘ</t>
    <rPh sb="0" eb="2">
      <t>ジョウイ</t>
    </rPh>
    <rPh sb="2" eb="4">
      <t>ショゾク</t>
    </rPh>
    <phoneticPr fontId="2"/>
  </si>
  <si>
    <t>住所/備考</t>
    <rPh sb="0" eb="2">
      <t>ジュウショ</t>
    </rPh>
    <rPh sb="3" eb="5">
      <t>ビコウ</t>
    </rPh>
    <phoneticPr fontId="2"/>
  </si>
  <si>
    <t>必要事項を記入したエントリーファイルは、県陸協エントリーセンターから送信してください。</t>
    <rPh sb="0" eb="2">
      <t>ヒツヨウ</t>
    </rPh>
    <rPh sb="2" eb="4">
      <t>ジコウ</t>
    </rPh>
    <rPh sb="5" eb="7">
      <t>キニュウ</t>
    </rPh>
    <rPh sb="20" eb="21">
      <t>ケン</t>
    </rPh>
    <rPh sb="21" eb="22">
      <t>リク</t>
    </rPh>
    <rPh sb="22" eb="23">
      <t>キョウ</t>
    </rPh>
    <rPh sb="34" eb="36">
      <t>ソウシン</t>
    </rPh>
    <phoneticPr fontId="1"/>
  </si>
  <si>
    <t>エントリー情報入力画面を開いて、</t>
    <rPh sb="5" eb="7">
      <t>ジョウホウ</t>
    </rPh>
    <rPh sb="7" eb="9">
      <t>ニュウリョク</t>
    </rPh>
    <rPh sb="9" eb="11">
      <t>ガメン</t>
    </rPh>
    <rPh sb="12" eb="13">
      <t>ヒラ</t>
    </rPh>
    <phoneticPr fontId="1"/>
  </si>
  <si>
    <t>①大会を選択　</t>
    <rPh sb="1" eb="3">
      <t>タイカイ</t>
    </rPh>
    <rPh sb="4" eb="6">
      <t>センタク</t>
    </rPh>
    <phoneticPr fontId="1"/>
  </si>
  <si>
    <t>　※大会ごとにファイルの送信先が異なりますので、間違いのないよう注意してください。</t>
    <rPh sb="2" eb="4">
      <t>タイカイ</t>
    </rPh>
    <rPh sb="12" eb="14">
      <t>ソウシン</t>
    </rPh>
    <rPh sb="14" eb="15">
      <t>サキ</t>
    </rPh>
    <rPh sb="16" eb="17">
      <t>コト</t>
    </rPh>
    <rPh sb="24" eb="26">
      <t>マチガ</t>
    </rPh>
    <rPh sb="32" eb="34">
      <t>チュウイ</t>
    </rPh>
    <phoneticPr fontId="1"/>
  </si>
  <si>
    <t>100m</t>
    <phoneticPr fontId="1"/>
  </si>
  <si>
    <t>×</t>
    <phoneticPr fontId="1"/>
  </si>
  <si>
    <t>400m</t>
    <phoneticPr fontId="1"/>
  </si>
  <si>
    <t>800m</t>
    <phoneticPr fontId="1"/>
  </si>
  <si>
    <t>110mH(1.067m)</t>
    <phoneticPr fontId="1"/>
  </si>
  <si>
    <t>走幅跳</t>
    <rPh sb="0" eb="1">
      <t>ハシ</t>
    </rPh>
    <rPh sb="1" eb="2">
      <t>ハバ</t>
    </rPh>
    <rPh sb="2" eb="3">
      <t>チョウ</t>
    </rPh>
    <phoneticPr fontId="1"/>
  </si>
  <si>
    <t>砲丸投(4.000kg)</t>
    <rPh sb="0" eb="3">
      <t>ホウガンナ</t>
    </rPh>
    <phoneticPr fontId="1"/>
  </si>
  <si>
    <t>高校</t>
    <rPh sb="0" eb="2">
      <t>コウコウ</t>
    </rPh>
    <phoneticPr fontId="1"/>
  </si>
  <si>
    <t>中学</t>
    <rPh sb="0" eb="2">
      <t>チュウガク</t>
    </rPh>
    <phoneticPr fontId="1"/>
  </si>
  <si>
    <t>100m</t>
    <phoneticPr fontId="1"/>
  </si>
  <si>
    <t>走高跳</t>
    <rPh sb="0" eb="1">
      <t>ハシ</t>
    </rPh>
    <rPh sb="1" eb="3">
      <t>タカト</t>
    </rPh>
    <phoneticPr fontId="1"/>
  </si>
  <si>
    <t>砲丸投(7.260kg)</t>
    <rPh sb="0" eb="3">
      <t>ホウガンナ</t>
    </rPh>
    <phoneticPr fontId="1"/>
  </si>
  <si>
    <t>M</t>
    <phoneticPr fontId="1"/>
  </si>
  <si>
    <t>D</t>
    <phoneticPr fontId="1"/>
  </si>
  <si>
    <t>110mH(1.067m)</t>
  </si>
  <si>
    <t>一般</t>
    <rPh sb="0" eb="2">
      <t>イッパン</t>
    </rPh>
    <phoneticPr fontId="1"/>
  </si>
  <si>
    <t>4×100mR</t>
    <phoneticPr fontId="1"/>
  </si>
  <si>
    <t>4×400mR</t>
    <phoneticPr fontId="1"/>
  </si>
  <si>
    <t>M</t>
    <phoneticPr fontId="1"/>
  </si>
  <si>
    <t>D</t>
    <phoneticPr fontId="1"/>
  </si>
  <si>
    <t>200m</t>
    <phoneticPr fontId="1"/>
  </si>
  <si>
    <t>1500m</t>
  </si>
  <si>
    <t>1500m</t>
    <phoneticPr fontId="1"/>
  </si>
  <si>
    <t>5000m</t>
  </si>
  <si>
    <t>5000m</t>
    <phoneticPr fontId="1"/>
  </si>
  <si>
    <t>100mH(0.838m)</t>
  </si>
  <si>
    <t>100mH(0.838m)</t>
    <phoneticPr fontId="1"/>
  </si>
  <si>
    <t>人数制限表</t>
    <rPh sb="0" eb="2">
      <t>ニンズウ</t>
    </rPh>
    <rPh sb="2" eb="4">
      <t>セイゲン</t>
    </rPh>
    <rPh sb="4" eb="5">
      <t>ヒョウ</t>
    </rPh>
    <phoneticPr fontId="1"/>
  </si>
  <si>
    <t>赤字は昨年エントリーエラーが発生した項目です。</t>
    <rPh sb="0" eb="2">
      <t>アカジ</t>
    </rPh>
    <rPh sb="3" eb="5">
      <t>サクネン</t>
    </rPh>
    <rPh sb="14" eb="16">
      <t>ハッセイ</t>
    </rPh>
    <rPh sb="18" eb="20">
      <t>コウモク</t>
    </rPh>
    <phoneticPr fontId="1"/>
  </si>
  <si>
    <t>エラーファイルは再エントリーをしていただきます。</t>
    <rPh sb="8" eb="9">
      <t>サイ</t>
    </rPh>
    <phoneticPr fontId="1"/>
  </si>
  <si>
    <t>　　間違えて他の大会を選択し送信するとエントリーファイルが届きません。</t>
    <rPh sb="2" eb="4">
      <t>マチガ</t>
    </rPh>
    <rPh sb="6" eb="7">
      <t>タ</t>
    </rPh>
    <rPh sb="8" eb="10">
      <t>タイカイ</t>
    </rPh>
    <rPh sb="11" eb="13">
      <t>センタク</t>
    </rPh>
    <rPh sb="14" eb="16">
      <t>ソウシン</t>
    </rPh>
    <rPh sb="29" eb="30">
      <t>トド</t>
    </rPh>
    <phoneticPr fontId="1"/>
  </si>
  <si>
    <t>⑨受付完了の自動返信メールを受信し、内容を確認してください。</t>
    <rPh sb="18" eb="20">
      <t>ナイヨウ</t>
    </rPh>
    <rPh sb="21" eb="23">
      <t>カクニン</t>
    </rPh>
    <phoneticPr fontId="1"/>
  </si>
  <si>
    <t>　中学は”中”、高校は”高”を必ずつけてください。</t>
    <rPh sb="1" eb="3">
      <t>チュウガク</t>
    </rPh>
    <rPh sb="5" eb="6">
      <t>チュウ</t>
    </rPh>
    <rPh sb="8" eb="10">
      <t>コウコウ</t>
    </rPh>
    <rPh sb="12" eb="13">
      <t>コウ</t>
    </rPh>
    <rPh sb="15" eb="16">
      <t>カナラ</t>
    </rPh>
    <phoneticPr fontId="1"/>
  </si>
  <si>
    <t>緊急連絡先
電話番号</t>
    <rPh sb="0" eb="2">
      <t>キンキュウ</t>
    </rPh>
    <rPh sb="2" eb="5">
      <t>レンラクサキ</t>
    </rPh>
    <rPh sb="6" eb="8">
      <t>デンワ</t>
    </rPh>
    <rPh sb="8" eb="10">
      <t>バンゴウ</t>
    </rPh>
    <phoneticPr fontId="1"/>
  </si>
  <si>
    <t>　トラック種目は1/100秒までとし、手動で12秒6の場合でも、1260と入力してください。</t>
    <rPh sb="19" eb="21">
      <t>シュドウ</t>
    </rPh>
    <rPh sb="24" eb="25">
      <t>ビョウ</t>
    </rPh>
    <rPh sb="27" eb="29">
      <t>バアイ</t>
    </rPh>
    <rPh sb="37" eb="39">
      <t>ニュウリョク</t>
    </rPh>
    <phoneticPr fontId="1"/>
  </si>
  <si>
    <t>400m</t>
    <phoneticPr fontId="1"/>
  </si>
  <si>
    <t>200m</t>
    <phoneticPr fontId="1"/>
  </si>
  <si>
    <t>800m</t>
    <phoneticPr fontId="1"/>
  </si>
  <si>
    <t>ﾅﾝﾊﾞｰｶｰﾄﾞ</t>
    <phoneticPr fontId="2"/>
  </si>
  <si>
    <t>ﾅﾝﾊﾞｰｶｰﾄﾞ
/学年</t>
    <rPh sb="11" eb="13">
      <t>ガクネン</t>
    </rPh>
    <phoneticPr fontId="1"/>
  </si>
  <si>
    <t>×</t>
    <phoneticPr fontId="1"/>
  </si>
  <si>
    <t>【エントリーについての注意と手順】</t>
    <rPh sb="11" eb="13">
      <t>チュウイ</t>
    </rPh>
    <rPh sb="14" eb="16">
      <t>テジュン</t>
    </rPh>
    <phoneticPr fontId="1"/>
  </si>
  <si>
    <t>エラーはプログラムから漏れる可能性があります。</t>
    <phoneticPr fontId="1"/>
  </si>
  <si>
    <t>１．エントリーと参加料納付について</t>
    <rPh sb="8" eb="11">
      <t>サンカリョウ</t>
    </rPh>
    <rPh sb="11" eb="13">
      <t>ノウフ</t>
    </rPh>
    <phoneticPr fontId="1"/>
  </si>
  <si>
    <t>２．エントリーファイル入力の手順について</t>
    <rPh sb="11" eb="13">
      <t>ニュウリョク</t>
    </rPh>
    <rPh sb="14" eb="16">
      <t>テジュン</t>
    </rPh>
    <phoneticPr fontId="1"/>
  </si>
  <si>
    <t>必ず下記の手順に沿ってエントリーファイルの入力を行ってください。</t>
    <rPh sb="0" eb="1">
      <t>カナラ</t>
    </rPh>
    <rPh sb="2" eb="4">
      <t>カキ</t>
    </rPh>
    <rPh sb="5" eb="7">
      <t>テジュン</t>
    </rPh>
    <rPh sb="8" eb="9">
      <t>ソ</t>
    </rPh>
    <rPh sb="21" eb="23">
      <t>ニュウリョク</t>
    </rPh>
    <rPh sb="24" eb="25">
      <t>オコナ</t>
    </rPh>
    <phoneticPr fontId="1"/>
  </si>
  <si>
    <t>①黄色のセルは入力（選択）必須事項です。必ず入力してください。</t>
    <rPh sb="1" eb="3">
      <t>キイロ</t>
    </rPh>
    <rPh sb="2" eb="3">
      <t>イロ</t>
    </rPh>
    <rPh sb="7" eb="9">
      <t>ニュウリョク</t>
    </rPh>
    <rPh sb="10" eb="12">
      <t>センタク</t>
    </rPh>
    <rPh sb="13" eb="15">
      <t>ヒッス</t>
    </rPh>
    <rPh sb="15" eb="17">
      <t>ジコウ</t>
    </rPh>
    <rPh sb="20" eb="21">
      <t>カナラ</t>
    </rPh>
    <rPh sb="22" eb="24">
      <t>ニュウリョク</t>
    </rPh>
    <phoneticPr fontId="1"/>
  </si>
  <si>
    <t>②入力開始後、赤くなるセルは入力が済んでいません。</t>
    <rPh sb="1" eb="3">
      <t>ニュウリョク</t>
    </rPh>
    <rPh sb="3" eb="6">
      <t>カイシゴ</t>
    </rPh>
    <rPh sb="7" eb="8">
      <t>アカ</t>
    </rPh>
    <rPh sb="14" eb="16">
      <t>ニュウリョク</t>
    </rPh>
    <rPh sb="17" eb="18">
      <t>ス</t>
    </rPh>
    <phoneticPr fontId="1"/>
  </si>
  <si>
    <t>③入力した内容がプログラム、記録、賞状等にそのまま反映されます。</t>
    <rPh sb="1" eb="3">
      <t>ニュウリョク</t>
    </rPh>
    <rPh sb="5" eb="7">
      <t>ナイヨウ</t>
    </rPh>
    <rPh sb="14" eb="16">
      <t>キロク</t>
    </rPh>
    <rPh sb="17" eb="19">
      <t>ショウジョウ</t>
    </rPh>
    <rPh sb="19" eb="20">
      <t>トウ</t>
    </rPh>
    <rPh sb="25" eb="27">
      <t>ハンエイ</t>
    </rPh>
    <phoneticPr fontId="1"/>
  </si>
  <si>
    <t>④シート・セルの削除・挿入などはしないでください。</t>
    <rPh sb="8" eb="10">
      <t>サクジョ</t>
    </rPh>
    <rPh sb="11" eb="13">
      <t>ソウニュウ</t>
    </rPh>
    <phoneticPr fontId="1"/>
  </si>
  <si>
    <t>（１）エントリーファイル名の変更</t>
    <rPh sb="12" eb="13">
      <t>メイ</t>
    </rPh>
    <rPh sb="14" eb="16">
      <t>ヘンコウ</t>
    </rPh>
    <phoneticPr fontId="1"/>
  </si>
  <si>
    <t>（２）個人種目申込一覧表</t>
    <rPh sb="3" eb="5">
      <t>コジン</t>
    </rPh>
    <rPh sb="5" eb="7">
      <t>シュモク</t>
    </rPh>
    <rPh sb="7" eb="9">
      <t>モウシコミ</t>
    </rPh>
    <rPh sb="9" eb="11">
      <t>イチラン</t>
    </rPh>
    <rPh sb="11" eb="12">
      <t>ヒョウ</t>
    </rPh>
    <phoneticPr fontId="1"/>
  </si>
  <si>
    <t>③「申込責任者氏名・住所・緊急連絡先の電話番号」を入力して下さい。</t>
    <rPh sb="2" eb="4">
      <t>モウシコミ</t>
    </rPh>
    <rPh sb="4" eb="7">
      <t>セキニンシャ</t>
    </rPh>
    <rPh sb="7" eb="9">
      <t>シメイ</t>
    </rPh>
    <rPh sb="10" eb="12">
      <t>ジュウショ</t>
    </rPh>
    <rPh sb="13" eb="18">
      <t>キンキュウレンラクサキ</t>
    </rPh>
    <rPh sb="19" eb="21">
      <t>デンワ</t>
    </rPh>
    <rPh sb="21" eb="23">
      <t>バンゴウ</t>
    </rPh>
    <rPh sb="25" eb="27">
      <t>ニュウリョク</t>
    </rPh>
    <rPh sb="29" eb="30">
      <t>クダ</t>
    </rPh>
    <phoneticPr fontId="1"/>
  </si>
  <si>
    <t>④「性別/ｸﾗｽ」をプルダウンから選択して下さい。</t>
    <rPh sb="2" eb="4">
      <t>セイベツ</t>
    </rPh>
    <rPh sb="17" eb="19">
      <t>センタク</t>
    </rPh>
    <rPh sb="21" eb="22">
      <t>クダ</t>
    </rPh>
    <phoneticPr fontId="1"/>
  </si>
  <si>
    <t>　絶対に、他のデータからの貼付けはしないで下さい。</t>
    <rPh sb="1" eb="3">
      <t>ゼッタイ</t>
    </rPh>
    <rPh sb="5" eb="6">
      <t>タ</t>
    </rPh>
    <rPh sb="13" eb="14">
      <t>ハ</t>
    </rPh>
    <rPh sb="14" eb="15">
      <t>ツ</t>
    </rPh>
    <rPh sb="21" eb="22">
      <t>クダ</t>
    </rPh>
    <phoneticPr fontId="1"/>
  </si>
  <si>
    <t>⑤「ナンバーカード」を入力して下さい。（入力不要の場合は必要ありません）</t>
    <rPh sb="11" eb="13">
      <t>ニュウリョク</t>
    </rPh>
    <rPh sb="15" eb="16">
      <t>クダ</t>
    </rPh>
    <rPh sb="20" eb="22">
      <t>ニュウリョク</t>
    </rPh>
    <rPh sb="22" eb="24">
      <t>フヨウ</t>
    </rPh>
    <rPh sb="25" eb="27">
      <t>バアイ</t>
    </rPh>
    <rPh sb="28" eb="30">
      <t>ヒツヨウ</t>
    </rPh>
    <phoneticPr fontId="1"/>
  </si>
  <si>
    <t>　ナンバーカードの重複がないか確認してください。</t>
    <rPh sb="9" eb="11">
      <t>ジュウフク</t>
    </rPh>
    <rPh sb="15" eb="17">
      <t>カクニン</t>
    </rPh>
    <phoneticPr fontId="1"/>
  </si>
  <si>
    <t>　（重複がある場合は右側に警告が出ます　ナンバーカードや氏名が違ってないか確認下さい）</t>
    <rPh sb="2" eb="4">
      <t>ジュウフク</t>
    </rPh>
    <rPh sb="10" eb="12">
      <t>ミギガワ</t>
    </rPh>
    <rPh sb="28" eb="30">
      <t>シメイ</t>
    </rPh>
    <rPh sb="31" eb="32">
      <t>チガ</t>
    </rPh>
    <rPh sb="37" eb="39">
      <t>カクニン</t>
    </rPh>
    <rPh sb="39" eb="40">
      <t>クダ</t>
    </rPh>
    <phoneticPr fontId="1"/>
  </si>
  <si>
    <t>⑥「氏名とﾌﾘｶﾞﾅ」を入力をして下さい。</t>
    <rPh sb="2" eb="4">
      <t>シメイ</t>
    </rPh>
    <rPh sb="12" eb="14">
      <t>ニュウリョク</t>
    </rPh>
    <rPh sb="17" eb="18">
      <t>クダ</t>
    </rPh>
    <phoneticPr fontId="1"/>
  </si>
  <si>
    <t>　リレーと兼ねる場合は、同じ漢字を使用しているか注意して下さい。（例：澤と沢など）</t>
    <rPh sb="5" eb="6">
      <t>カ</t>
    </rPh>
    <rPh sb="8" eb="10">
      <t>バアイ</t>
    </rPh>
    <rPh sb="12" eb="13">
      <t>オナ</t>
    </rPh>
    <rPh sb="14" eb="16">
      <t>カンジ</t>
    </rPh>
    <rPh sb="17" eb="19">
      <t>シヨウ</t>
    </rPh>
    <rPh sb="24" eb="26">
      <t>チュウイ</t>
    </rPh>
    <rPh sb="28" eb="29">
      <t>クダ</t>
    </rPh>
    <rPh sb="33" eb="34">
      <t>レイ</t>
    </rPh>
    <rPh sb="35" eb="36">
      <t>サワ</t>
    </rPh>
    <rPh sb="37" eb="38">
      <t>サワ</t>
    </rPh>
    <phoneticPr fontId="1"/>
  </si>
  <si>
    <t>⑦学生の方は「学年」をプルダウンから選択して下さい。</t>
    <rPh sb="1" eb="3">
      <t>ガクセイ</t>
    </rPh>
    <rPh sb="4" eb="5">
      <t>カタ</t>
    </rPh>
    <rPh sb="7" eb="9">
      <t>ガクネン</t>
    </rPh>
    <rPh sb="18" eb="20">
      <t>センタク</t>
    </rPh>
    <rPh sb="22" eb="23">
      <t>クダ</t>
    </rPh>
    <phoneticPr fontId="1"/>
  </si>
  <si>
    <t>⑧「種目」をプルダウンから選択して下さい。</t>
    <rPh sb="2" eb="4">
      <t>シュモク</t>
    </rPh>
    <rPh sb="13" eb="15">
      <t>センタク</t>
    </rPh>
    <rPh sb="17" eb="18">
      <t>クダ</t>
    </rPh>
    <phoneticPr fontId="1"/>
  </si>
  <si>
    <t>　絶対に、他のデータからの貼付けはしないで下さい。種目間違いが多発しています。</t>
    <rPh sb="1" eb="3">
      <t>ゼッタイ</t>
    </rPh>
    <rPh sb="5" eb="6">
      <t>タ</t>
    </rPh>
    <rPh sb="13" eb="14">
      <t>ハ</t>
    </rPh>
    <rPh sb="14" eb="15">
      <t>ツ</t>
    </rPh>
    <rPh sb="21" eb="22">
      <t>クダ</t>
    </rPh>
    <rPh sb="25" eb="27">
      <t>シュモク</t>
    </rPh>
    <rPh sb="27" eb="29">
      <t>マチガ</t>
    </rPh>
    <rPh sb="31" eb="33">
      <t>タハツ</t>
    </rPh>
    <phoneticPr fontId="1"/>
  </si>
  <si>
    <t>⑨「参考記録」に自己記録又は目標記録を入力して下さい。</t>
    <rPh sb="2" eb="4">
      <t>サンコウ</t>
    </rPh>
    <rPh sb="4" eb="6">
      <t>キロク</t>
    </rPh>
    <rPh sb="8" eb="10">
      <t>ジコ</t>
    </rPh>
    <rPh sb="10" eb="12">
      <t>キロク</t>
    </rPh>
    <rPh sb="12" eb="13">
      <t>マタ</t>
    </rPh>
    <rPh sb="14" eb="16">
      <t>モクヒョウ</t>
    </rPh>
    <rPh sb="16" eb="18">
      <t>キロク</t>
    </rPh>
    <rPh sb="19" eb="21">
      <t>ニュウリョク</t>
    </rPh>
    <rPh sb="23" eb="24">
      <t>クダ</t>
    </rPh>
    <phoneticPr fontId="1"/>
  </si>
  <si>
    <t>　数字のみとし単位（秒、ｍ、：、.、など）は入れないで下さい。</t>
    <rPh sb="1" eb="3">
      <t>スウジ</t>
    </rPh>
    <rPh sb="10" eb="11">
      <t>ビョウ</t>
    </rPh>
    <phoneticPr fontId="1"/>
  </si>
  <si>
    <t>（例：1000ｍ　3分20秒48 → 32048、　走幅跳　3m20　→　320）</t>
    <phoneticPr fontId="1"/>
  </si>
  <si>
    <t>⑪参加制限を超えている場合は警告が出ます。確認下さい。</t>
    <rPh sb="1" eb="3">
      <t>サンカ</t>
    </rPh>
    <rPh sb="3" eb="5">
      <t>セイゲン</t>
    </rPh>
    <rPh sb="6" eb="7">
      <t>コ</t>
    </rPh>
    <rPh sb="11" eb="13">
      <t>バアイ</t>
    </rPh>
    <rPh sb="14" eb="16">
      <t>ケイコク</t>
    </rPh>
    <rPh sb="17" eb="18">
      <t>デ</t>
    </rPh>
    <rPh sb="21" eb="24">
      <t>カクニンクダ</t>
    </rPh>
    <phoneticPr fontId="1"/>
  </si>
  <si>
    <t>（３）リレー申込票</t>
    <rPh sb="6" eb="8">
      <t>モウシコミ</t>
    </rPh>
    <rPh sb="8" eb="9">
      <t>ヒョウ</t>
    </rPh>
    <phoneticPr fontId="1"/>
  </si>
  <si>
    <t>　数字のみとし単位は入れないで下さい。</t>
    <rPh sb="1" eb="3">
      <t>スウジ</t>
    </rPh>
    <phoneticPr fontId="1"/>
  </si>
  <si>
    <t>　左上から入力してください。左上が空欄の場合はエントリーから漏れます。</t>
    <phoneticPr fontId="1"/>
  </si>
  <si>
    <t>３．エントリーセンターからのエントリーファイル送信方法</t>
    <rPh sb="23" eb="25">
      <t>ソウシン</t>
    </rPh>
    <rPh sb="25" eb="27">
      <t>ホウホウ</t>
    </rPh>
    <phoneticPr fontId="1"/>
  </si>
  <si>
    <t>　</t>
    <phoneticPr fontId="1"/>
  </si>
  <si>
    <t>⑤コメント</t>
    <phoneticPr fontId="1"/>
  </si>
  <si>
    <t>男子</t>
    <rPh sb="0" eb="2">
      <t>ダンシ</t>
    </rPh>
    <phoneticPr fontId="1"/>
  </si>
  <si>
    <t>女子</t>
    <rPh sb="0" eb="2">
      <t>ジョシ</t>
    </rPh>
    <phoneticPr fontId="1"/>
  </si>
  <si>
    <t>男子</t>
    <rPh sb="0" eb="2">
      <t>ダンシ</t>
    </rPh>
    <phoneticPr fontId="1"/>
  </si>
  <si>
    <t>女子</t>
    <rPh sb="0" eb="2">
      <t>ジョシ</t>
    </rPh>
    <phoneticPr fontId="1"/>
  </si>
  <si>
    <t>男子</t>
    <phoneticPr fontId="1"/>
  </si>
  <si>
    <t>女子</t>
    <phoneticPr fontId="1"/>
  </si>
  <si>
    <t>円盤投(2.000kg)</t>
  </si>
  <si>
    <t>円盤投(1.000kg)</t>
  </si>
  <si>
    <t>円盤投(2.000kg)</t>
    <phoneticPr fontId="1"/>
  </si>
  <si>
    <t>円盤投(2.000kg)</t>
    <phoneticPr fontId="1"/>
  </si>
  <si>
    <t>円盤投(1.000kg)</t>
    <phoneticPr fontId="1"/>
  </si>
  <si>
    <t>円盤投(1.000kg)</t>
    <phoneticPr fontId="1"/>
  </si>
  <si>
    <t>　　　　　　       性別・ｸﾗｽ
　種目</t>
    <rPh sb="13" eb="14">
      <t>セイ</t>
    </rPh>
    <rPh sb="14" eb="15">
      <t>ベツ</t>
    </rPh>
    <rPh sb="21" eb="23">
      <t>シュモク</t>
    </rPh>
    <phoneticPr fontId="1"/>
  </si>
  <si>
    <t>　　　　　　     性別・ｸﾗｽ
　種目</t>
    <rPh sb="11" eb="12">
      <t>セイ</t>
    </rPh>
    <rPh sb="12" eb="13">
      <t>ベツ</t>
    </rPh>
    <rPh sb="19" eb="21">
      <t>シュモク</t>
    </rPh>
    <phoneticPr fontId="1"/>
  </si>
  <si>
    <t>【大会別特記事項】
・エントリーについての注意事項と手順を読んでから入力して下さい。
・参加人数制限を超えている場合は警告がでます。</t>
    <rPh sb="1" eb="3">
      <t>タイカイ</t>
    </rPh>
    <rPh sb="3" eb="4">
      <t>ベツ</t>
    </rPh>
    <rPh sb="4" eb="6">
      <t>トッキ</t>
    </rPh>
    <rPh sb="6" eb="8">
      <t>ジコウ</t>
    </rPh>
    <rPh sb="21" eb="23">
      <t>チュウイ</t>
    </rPh>
    <rPh sb="23" eb="25">
      <t>ジコウ</t>
    </rPh>
    <rPh sb="26" eb="28">
      <t>テジュン</t>
    </rPh>
    <rPh sb="29" eb="30">
      <t>ヨ</t>
    </rPh>
    <rPh sb="34" eb="36">
      <t>ニュウリョク</t>
    </rPh>
    <rPh sb="38" eb="39">
      <t>クダ</t>
    </rPh>
    <rPh sb="44" eb="46">
      <t>サンカ</t>
    </rPh>
    <rPh sb="46" eb="48">
      <t>ニンズウ</t>
    </rPh>
    <rPh sb="48" eb="50">
      <t>セイゲン</t>
    </rPh>
    <rPh sb="51" eb="52">
      <t>コ</t>
    </rPh>
    <rPh sb="56" eb="58">
      <t>バアイ</t>
    </rPh>
    <rPh sb="59" eb="61">
      <t>ケイコク</t>
    </rPh>
    <phoneticPr fontId="1"/>
  </si>
  <si>
    <t>三段跳</t>
    <rPh sb="0" eb="3">
      <t>サンダントビ</t>
    </rPh>
    <phoneticPr fontId="1"/>
  </si>
  <si>
    <t>三段跳</t>
    <rPh sb="0" eb="3">
      <t>サンダントビ</t>
    </rPh>
    <phoneticPr fontId="1"/>
  </si>
  <si>
    <r>
      <t>　他のデータからコピー・貼付けする場合は、</t>
    </r>
    <r>
      <rPr>
        <u/>
        <sz val="11"/>
        <color indexed="10"/>
        <rFont val="Meiryo UI"/>
        <family val="3"/>
        <charset val="128"/>
      </rPr>
      <t>「形式を選択し貼り付け」選択し、「値」</t>
    </r>
    <r>
      <rPr>
        <sz val="11"/>
        <color indexed="10"/>
        <rFont val="Meiryo UI"/>
        <family val="3"/>
        <charset val="128"/>
      </rPr>
      <t>の貼付けをして下さい。</t>
    </r>
    <rPh sb="1" eb="2">
      <t>タ</t>
    </rPh>
    <rPh sb="12" eb="13">
      <t>ハ</t>
    </rPh>
    <rPh sb="13" eb="14">
      <t>ツ</t>
    </rPh>
    <rPh sb="17" eb="19">
      <t>バアイ</t>
    </rPh>
    <rPh sb="22" eb="24">
      <t>ケイシキ</t>
    </rPh>
    <rPh sb="25" eb="27">
      <t>センタク</t>
    </rPh>
    <rPh sb="28" eb="29">
      <t>ハ</t>
    </rPh>
    <rPh sb="30" eb="31">
      <t>ツ</t>
    </rPh>
    <rPh sb="33" eb="35">
      <t>センタク</t>
    </rPh>
    <rPh sb="38" eb="39">
      <t>アタイ</t>
    </rPh>
    <rPh sb="41" eb="42">
      <t>ハ</t>
    </rPh>
    <rPh sb="42" eb="43">
      <t>ツ</t>
    </rPh>
    <rPh sb="47" eb="48">
      <t>クダ</t>
    </rPh>
    <phoneticPr fontId="1"/>
  </si>
  <si>
    <r>
      <t>　姓と名の間に</t>
    </r>
    <r>
      <rPr>
        <u/>
        <sz val="11"/>
        <color indexed="10"/>
        <rFont val="Meiryo UI"/>
        <family val="3"/>
        <charset val="128"/>
      </rPr>
      <t>空白１つ</t>
    </r>
    <r>
      <rPr>
        <sz val="11"/>
        <color indexed="10"/>
        <rFont val="Meiryo UI"/>
        <family val="3"/>
        <charset val="128"/>
      </rPr>
      <t>（全角／半角どちらでも可）として下さい。（2つ以上は入れないで下さい）</t>
    </r>
    <rPh sb="27" eb="28">
      <t>クダ</t>
    </rPh>
    <rPh sb="34" eb="36">
      <t>イジョウ</t>
    </rPh>
    <rPh sb="37" eb="38">
      <t>イ</t>
    </rPh>
    <rPh sb="42" eb="43">
      <t>クダ</t>
    </rPh>
    <phoneticPr fontId="1"/>
  </si>
  <si>
    <r>
      <t>⑩セルが</t>
    </r>
    <r>
      <rPr>
        <sz val="11"/>
        <color indexed="10"/>
        <rFont val="Meiryo UI"/>
        <family val="3"/>
        <charset val="128"/>
      </rPr>
      <t>”赤色”</t>
    </r>
    <r>
      <rPr>
        <sz val="11"/>
        <rFont val="Meiryo UI"/>
        <family val="3"/>
        <charset val="128"/>
      </rPr>
      <t>になっているところが無いか（未入力）確認してください。</t>
    </r>
    <rPh sb="5" eb="7">
      <t>アカイロ</t>
    </rPh>
    <rPh sb="18" eb="19">
      <t>ナ</t>
    </rPh>
    <rPh sb="22" eb="25">
      <t>ミニュウリョク</t>
    </rPh>
    <rPh sb="26" eb="28">
      <t>カクニン</t>
    </rPh>
    <phoneticPr fontId="1"/>
  </si>
  <si>
    <t>4×100mR</t>
  </si>
  <si>
    <t>4×400mR</t>
  </si>
  <si>
    <t>【大会別特記事項】
・参加料は、個人種目申込一覧表の上位所属/ｶﾃｺﾞﾘ
　欄に対応しています。
・該当する性/クラスと種目の欄に入力して下さい。
・各種目、１校（１ｸﾗﾌﾞ）１チームのみ参加可です。
・参考記録を必ず入力してください。4×100mR も分
　表示です。（例： 62秒35 ×　→　10235）</t>
    <rPh sb="1" eb="3">
      <t>タイカイ</t>
    </rPh>
    <rPh sb="3" eb="4">
      <t>ベツ</t>
    </rPh>
    <rPh sb="4" eb="6">
      <t>トッキ</t>
    </rPh>
    <rPh sb="6" eb="8">
      <t>ジコウ</t>
    </rPh>
    <rPh sb="11" eb="14">
      <t>サンカリョウ</t>
    </rPh>
    <rPh sb="16" eb="18">
      <t>コジン</t>
    </rPh>
    <rPh sb="18" eb="20">
      <t>シュモク</t>
    </rPh>
    <rPh sb="20" eb="22">
      <t>モウシコ</t>
    </rPh>
    <rPh sb="22" eb="24">
      <t>イチラン</t>
    </rPh>
    <rPh sb="24" eb="25">
      <t>ヒョウ</t>
    </rPh>
    <rPh sb="26" eb="28">
      <t>ジョウイ</t>
    </rPh>
    <rPh sb="28" eb="30">
      <t>ショゾク</t>
    </rPh>
    <rPh sb="38" eb="39">
      <t>ラン</t>
    </rPh>
    <rPh sb="40" eb="42">
      <t>タイオウ</t>
    </rPh>
    <rPh sb="50" eb="52">
      <t>ガイトウ</t>
    </rPh>
    <rPh sb="54" eb="55">
      <t>セイ</t>
    </rPh>
    <rPh sb="60" eb="62">
      <t>シュモク</t>
    </rPh>
    <rPh sb="63" eb="64">
      <t>ラン</t>
    </rPh>
    <rPh sb="65" eb="67">
      <t>ニュウリョク</t>
    </rPh>
    <rPh sb="69" eb="70">
      <t>クダ</t>
    </rPh>
    <rPh sb="75" eb="76">
      <t>カク</t>
    </rPh>
    <rPh sb="76" eb="78">
      <t>シュモク</t>
    </rPh>
    <rPh sb="80" eb="81">
      <t>（</t>
    </rPh>
    <rPh sb="94" eb="96">
      <t>サンカ</t>
    </rPh>
    <phoneticPr fontId="1"/>
  </si>
  <si>
    <t>①該当する「性別/ｸﾗｽ」と「種目」の欄に入力をして下さい。</t>
    <rPh sb="1" eb="3">
      <t>ガイトウ</t>
    </rPh>
    <rPh sb="6" eb="8">
      <t>セイベツ</t>
    </rPh>
    <rPh sb="15" eb="17">
      <t>シュモク</t>
    </rPh>
    <rPh sb="19" eb="20">
      <t>ラン</t>
    </rPh>
    <rPh sb="21" eb="23">
      <t>ニュウリョク</t>
    </rPh>
    <rPh sb="26" eb="27">
      <t>クダ</t>
    </rPh>
    <phoneticPr fontId="1"/>
  </si>
  <si>
    <t>②「参考記録」にチーム記録又は目標記録を入力して下さい。</t>
    <rPh sb="2" eb="4">
      <t>サンコウ</t>
    </rPh>
    <rPh sb="4" eb="6">
      <t>キロク</t>
    </rPh>
    <rPh sb="11" eb="13">
      <t>キロク</t>
    </rPh>
    <rPh sb="13" eb="14">
      <t>マタ</t>
    </rPh>
    <rPh sb="15" eb="17">
      <t>モクヒョウ</t>
    </rPh>
    <rPh sb="17" eb="19">
      <t>キロク</t>
    </rPh>
    <rPh sb="20" eb="22">
      <t>ニュウリョク</t>
    </rPh>
    <rPh sb="24" eb="25">
      <t>クダ</t>
    </rPh>
    <phoneticPr fontId="1"/>
  </si>
  <si>
    <t>③「ナンバーカード」を入力して下さい。（入力不要の場合は必要ありません）</t>
    <rPh sb="11" eb="13">
      <t>ニュウリョク</t>
    </rPh>
    <rPh sb="15" eb="16">
      <t>クダ</t>
    </rPh>
    <rPh sb="20" eb="22">
      <t>ニュウリョク</t>
    </rPh>
    <rPh sb="22" eb="24">
      <t>フヨウ</t>
    </rPh>
    <rPh sb="25" eb="27">
      <t>バアイ</t>
    </rPh>
    <rPh sb="28" eb="30">
      <t>ヒツヨウ</t>
    </rPh>
    <phoneticPr fontId="1"/>
  </si>
  <si>
    <t>④学生の方は「学年」をプルダウンから選択して下さい。</t>
    <rPh sb="1" eb="3">
      <t>ガクセイ</t>
    </rPh>
    <rPh sb="4" eb="5">
      <t>カタ</t>
    </rPh>
    <rPh sb="7" eb="9">
      <t>ガクネン</t>
    </rPh>
    <rPh sb="18" eb="20">
      <t>センタク</t>
    </rPh>
    <rPh sb="22" eb="23">
      <t>クダ</t>
    </rPh>
    <phoneticPr fontId="1"/>
  </si>
  <si>
    <t>⑤「氏名とﾌﾘｶﾞﾅ」を入力をして下さい。</t>
    <rPh sb="2" eb="4">
      <t>シメイ</t>
    </rPh>
    <rPh sb="12" eb="14">
      <t>ニュウリョク</t>
    </rPh>
    <rPh sb="17" eb="18">
      <t>クダ</t>
    </rPh>
    <phoneticPr fontId="1"/>
  </si>
  <si>
    <r>
      <t>⑥セルが</t>
    </r>
    <r>
      <rPr>
        <sz val="11"/>
        <color indexed="10"/>
        <rFont val="Meiryo UI"/>
        <family val="3"/>
        <charset val="128"/>
      </rPr>
      <t>”赤色”</t>
    </r>
    <r>
      <rPr>
        <sz val="11"/>
        <rFont val="Meiryo UI"/>
        <family val="3"/>
        <charset val="128"/>
      </rPr>
      <t>になっているところが無いか（未入力）確認してください。</t>
    </r>
    <rPh sb="5" eb="7">
      <t>アカイロ</t>
    </rPh>
    <rPh sb="18" eb="19">
      <t>ナ</t>
    </rPh>
    <rPh sb="22" eb="25">
      <t>ミニュウリョク</t>
    </rPh>
    <rPh sb="26" eb="28">
      <t>カクニン</t>
    </rPh>
    <phoneticPr fontId="1"/>
  </si>
  <si>
    <t>　（同サイトの「エントリー状況確認」のページでも確認が出来ます）</t>
    <rPh sb="2" eb="3">
      <t>ドウ</t>
    </rPh>
    <rPh sb="24" eb="26">
      <t>カクニン</t>
    </rPh>
    <rPh sb="27" eb="29">
      <t>デキ</t>
    </rPh>
    <phoneticPr fontId="21"/>
  </si>
  <si>
    <t>中学</t>
    <phoneticPr fontId="1"/>
  </si>
  <si>
    <t>中学</t>
    <phoneticPr fontId="1"/>
  </si>
  <si>
    <t>10000m</t>
    <phoneticPr fontId="1"/>
  </si>
  <si>
    <t>10000m</t>
    <phoneticPr fontId="1"/>
  </si>
  <si>
    <t>10000m</t>
    <phoneticPr fontId="1"/>
  </si>
  <si>
    <t>400mH(0.914m)</t>
  </si>
  <si>
    <t>400mH(0.762m)</t>
  </si>
  <si>
    <t>5000mW</t>
  </si>
  <si>
    <t>棒高跳</t>
  </si>
  <si>
    <t>400mH(0.914m)</t>
    <phoneticPr fontId="1"/>
  </si>
  <si>
    <t>400mH(0.762m)</t>
    <phoneticPr fontId="1"/>
  </si>
  <si>
    <t>ハンマー投(4.000kg)</t>
  </si>
  <si>
    <t>ハンマー投(4.000kg)</t>
    <phoneticPr fontId="1"/>
  </si>
  <si>
    <t>ハンマー投(7.260kg)</t>
  </si>
  <si>
    <t>ハンマー投(7.260kg)</t>
    <phoneticPr fontId="1"/>
  </si>
  <si>
    <t>（4）追加・訂正</t>
    <rPh sb="3" eb="5">
      <t>ツイカ</t>
    </rPh>
    <rPh sb="6" eb="8">
      <t>テイセイ</t>
    </rPh>
    <phoneticPr fontId="1"/>
  </si>
  <si>
    <t>訂正・追加の場合は、訂正分・追加分だけでなく、改めて全データを入力したファイルを作成してください。</t>
    <rPh sb="0" eb="2">
      <t>テイセイ</t>
    </rPh>
    <rPh sb="3" eb="5">
      <t>ツイカ</t>
    </rPh>
    <rPh sb="6" eb="8">
      <t>バアイ</t>
    </rPh>
    <rPh sb="10" eb="12">
      <t>テイセイ</t>
    </rPh>
    <rPh sb="12" eb="13">
      <t>フン</t>
    </rPh>
    <rPh sb="14" eb="16">
      <t>ツイカ</t>
    </rPh>
    <rPh sb="16" eb="17">
      <t>フン</t>
    </rPh>
    <rPh sb="23" eb="24">
      <t>アラタ</t>
    </rPh>
    <rPh sb="26" eb="27">
      <t>ゼン</t>
    </rPh>
    <rPh sb="31" eb="33">
      <t>ニュウリョク</t>
    </rPh>
    <rPh sb="40" eb="42">
      <t>サクセイ</t>
    </rPh>
    <phoneticPr fontId="1"/>
  </si>
  <si>
    <t>3000m</t>
    <phoneticPr fontId="1"/>
  </si>
  <si>
    <t>3000m</t>
    <phoneticPr fontId="1"/>
  </si>
  <si>
    <r>
      <t xml:space="preserve">所属名称ﾌﾘｶﾞﾅ
</t>
    </r>
    <r>
      <rPr>
        <sz val="10"/>
        <color indexed="8"/>
        <rFont val="Meiryo UI"/>
        <family val="3"/>
        <charset val="128"/>
      </rPr>
      <t>（</t>
    </r>
    <r>
      <rPr>
        <sz val="10"/>
        <color indexed="10"/>
        <rFont val="Meiryo UI"/>
        <family val="3"/>
        <charset val="128"/>
      </rPr>
      <t>半角ｶﾅ</t>
    </r>
    <r>
      <rPr>
        <sz val="10"/>
        <rFont val="Meiryo UI"/>
        <family val="3"/>
        <charset val="128"/>
      </rPr>
      <t>で</t>
    </r>
    <r>
      <rPr>
        <sz val="10"/>
        <color indexed="8"/>
        <rFont val="Meiryo UI"/>
        <family val="3"/>
        <charset val="128"/>
      </rPr>
      <t>入力して下さい）</t>
    </r>
    <rPh sb="0" eb="2">
      <t>ショゾク</t>
    </rPh>
    <rPh sb="2" eb="4">
      <t>メイショウ</t>
    </rPh>
    <rPh sb="11" eb="13">
      <t>ハンカク</t>
    </rPh>
    <rPh sb="16" eb="18">
      <t>ニュウリョク</t>
    </rPh>
    <rPh sb="20" eb="21">
      <t>クダ</t>
    </rPh>
    <phoneticPr fontId="1"/>
  </si>
  <si>
    <r>
      <t xml:space="preserve">所属名称
</t>
    </r>
    <r>
      <rPr>
        <sz val="10"/>
        <color indexed="10"/>
        <rFont val="Meiryo UI"/>
        <family val="3"/>
        <charset val="128"/>
      </rPr>
      <t>( "中" "高" 入れて下さい)</t>
    </r>
    <rPh sb="0" eb="2">
      <t>ショゾク</t>
    </rPh>
    <rPh sb="2" eb="4">
      <t>メイショウ</t>
    </rPh>
    <rPh sb="8" eb="9">
      <t>チュウ</t>
    </rPh>
    <rPh sb="12" eb="13">
      <t>コウ</t>
    </rPh>
    <rPh sb="15" eb="16">
      <t>イ</t>
    </rPh>
    <rPh sb="18" eb="19">
      <t>クダ</t>
    </rPh>
    <phoneticPr fontId="1"/>
  </si>
  <si>
    <t>リレー申込票／長野陸上競技協会　</t>
    <rPh sb="7" eb="9">
      <t>ナガノ</t>
    </rPh>
    <rPh sb="9" eb="11">
      <t>リクジョウ</t>
    </rPh>
    <rPh sb="11" eb="13">
      <t>キョウギ</t>
    </rPh>
    <rPh sb="13" eb="15">
      <t>キョウカイ</t>
    </rPh>
    <phoneticPr fontId="2"/>
  </si>
  <si>
    <t>①「上位所属/ｶﾃｺﾞﾘ」をプルダウンから選択（一般・高校・中学）して下さい。</t>
    <rPh sb="2" eb="4">
      <t>ジョウイ</t>
    </rPh>
    <rPh sb="4" eb="6">
      <t>ショゾク</t>
    </rPh>
    <rPh sb="21" eb="23">
      <t>センタク</t>
    </rPh>
    <rPh sb="24" eb="26">
      <t>イッパン</t>
    </rPh>
    <rPh sb="27" eb="29">
      <t>コウコウ</t>
    </rPh>
    <rPh sb="30" eb="32">
      <t>チュウガク</t>
    </rPh>
    <rPh sb="35" eb="36">
      <t>クダ</t>
    </rPh>
    <phoneticPr fontId="1"/>
  </si>
  <si>
    <t>3000mSC(0.914m)</t>
    <phoneticPr fontId="1"/>
  </si>
  <si>
    <t>2000mSC(0.762m)</t>
    <phoneticPr fontId="1"/>
  </si>
  <si>
    <t>ファイル名は19ChushinCS_○○○にして下さい。（下記参照）</t>
    <rPh sb="4" eb="5">
      <t>メイ</t>
    </rPh>
    <rPh sb="24" eb="25">
      <t>クダ</t>
    </rPh>
    <rPh sb="29" eb="31">
      <t>カキ</t>
    </rPh>
    <rPh sb="31" eb="33">
      <t>サンショウ</t>
    </rPh>
    <phoneticPr fontId="1"/>
  </si>
  <si>
    <t>ダウンロード時のファイル名は「19ChushinCS_entryfile」となっているので、「entryfile」の部分を消去して、</t>
    <rPh sb="6" eb="7">
      <t>ジ</t>
    </rPh>
    <rPh sb="58" eb="60">
      <t>ブブン</t>
    </rPh>
    <rPh sb="61" eb="63">
      <t>ショウキョ</t>
    </rPh>
    <phoneticPr fontId="1"/>
  </si>
  <si>
    <t>所属名を入れて下さい。（例：19ChushinCS_entryfile を 19ChushinCS_中信高 に変更　”高”まで記入してください）</t>
    <rPh sb="4" eb="5">
      <t>イ</t>
    </rPh>
    <rPh sb="7" eb="8">
      <t>クダ</t>
    </rPh>
    <rPh sb="12" eb="13">
      <t>レイ</t>
    </rPh>
    <rPh sb="50" eb="52">
      <t>チュウシン</t>
    </rPh>
    <rPh sb="52" eb="53">
      <t>コウ</t>
    </rPh>
    <rPh sb="53" eb="54">
      <t>チュウコウ</t>
    </rPh>
    <rPh sb="55" eb="57">
      <t>ヘンコウ</t>
    </rPh>
    <rPh sb="59" eb="60">
      <t>コウ</t>
    </rPh>
    <rPh sb="63" eb="65">
      <t>キニュウ</t>
    </rPh>
    <phoneticPr fontId="1"/>
  </si>
  <si>
    <t>第43回中信地区陸上競技選手権大会</t>
    <rPh sb="0" eb="1">
      <t>ダイ</t>
    </rPh>
    <rPh sb="3" eb="4">
      <t>カイ</t>
    </rPh>
    <rPh sb="4" eb="5">
      <t>ナカ</t>
    </rPh>
    <rPh sb="5" eb="6">
      <t>シン</t>
    </rPh>
    <rPh sb="6" eb="8">
      <t>チク</t>
    </rPh>
    <rPh sb="8" eb="10">
      <t>リクジョウ</t>
    </rPh>
    <rPh sb="10" eb="12">
      <t>キョウギ</t>
    </rPh>
    <rPh sb="12" eb="15">
      <t>センシュケン</t>
    </rPh>
    <rPh sb="15" eb="17">
      <t>タイカイ</t>
    </rPh>
    <phoneticPr fontId="1"/>
  </si>
  <si>
    <t>やり投(600g)</t>
    <rPh sb="2" eb="3">
      <t>ナ</t>
    </rPh>
    <phoneticPr fontId="1"/>
  </si>
  <si>
    <t>やり投(800g)</t>
    <rPh sb="2" eb="3">
      <t>ナ</t>
    </rPh>
    <phoneticPr fontId="1"/>
  </si>
  <si>
    <t>②「所属団体名・所属団体名略称・ 所属団体名略称ﾌﾘｶﾞﾅ」を入力して下さい。</t>
    <rPh sb="2" eb="4">
      <t>ショゾク</t>
    </rPh>
    <rPh sb="4" eb="6">
      <t>ダンタイ</t>
    </rPh>
    <rPh sb="6" eb="7">
      <t>メイ</t>
    </rPh>
    <phoneticPr fontId="1"/>
  </si>
  <si>
    <t>所属団体名
※日本陸連登録団体名･学校名</t>
    <rPh sb="0" eb="2">
      <t>ショゾク</t>
    </rPh>
    <rPh sb="7" eb="9">
      <t>ニホン</t>
    </rPh>
    <rPh sb="9" eb="11">
      <t>リクレン</t>
    </rPh>
    <phoneticPr fontId="1"/>
  </si>
  <si>
    <t>プルダウンメニュー</t>
    <phoneticPr fontId="1"/>
  </si>
  <si>
    <t>参加人数</t>
    <rPh sb="0" eb="4">
      <t>サンカニンズウ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</si>
</sst>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5" formatCode="&quot;¥&quot;#,##0;&quot;¥&quot;\-#,##0"/>
    <numFmt numFmtId="176" formatCode="&quot;¥&quot;#,##0;[Red]&quot;¥&quot;#,##0"/>
    <numFmt numFmtId="177" formatCode="0_ "/>
    <numFmt numFmtId="178" formatCode="#,##0;[Red]#,##0"/>
  </numFmts>
  <fonts count="39"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9"/>
      <name val="Meiryo UI"/>
      <family val="3"/>
      <charset val="128"/>
    </font>
    <font>
      <b/>
      <sz val="12"/>
      <color indexed="8"/>
      <name val="Meiryo UI"/>
      <family val="3"/>
      <charset val="128"/>
    </font>
    <font>
      <sz val="11"/>
      <color indexed="10"/>
      <name val="Meiryo UI"/>
      <family val="3"/>
      <charset val="128"/>
    </font>
    <font>
      <sz val="10"/>
      <color indexed="8"/>
      <name val="Meiryo UI"/>
      <family val="3"/>
      <charset val="128"/>
    </font>
    <font>
      <b/>
      <sz val="14"/>
      <color indexed="9"/>
      <name val="Meiryo UI"/>
      <family val="3"/>
      <charset val="128"/>
    </font>
    <font>
      <sz val="11"/>
      <color indexed="9"/>
      <name val="Meiryo UI"/>
      <family val="3"/>
      <charset val="128"/>
    </font>
    <font>
      <sz val="14"/>
      <color indexed="8"/>
      <name val="Meiryo UI"/>
      <family val="3"/>
      <charset val="128"/>
    </font>
    <font>
      <b/>
      <sz val="14"/>
      <color indexed="8"/>
      <name val="Meiryo UI"/>
      <family val="3"/>
      <charset val="128"/>
    </font>
    <font>
      <sz val="9"/>
      <color indexed="9"/>
      <name val="Meiryo UI"/>
      <family val="3"/>
      <charset val="128"/>
    </font>
    <font>
      <sz val="11"/>
      <name val="Meiryo UI"/>
      <family val="3"/>
      <charset val="128"/>
    </font>
    <font>
      <b/>
      <sz val="14"/>
      <color indexed="14"/>
      <name val="Meiryo UI"/>
      <family val="3"/>
      <charset val="128"/>
    </font>
    <font>
      <sz val="9"/>
      <color indexed="8"/>
      <name val="Meiryo UI"/>
      <family val="3"/>
      <charset val="128"/>
    </font>
    <font>
      <b/>
      <sz val="18"/>
      <name val="Meiryo UI"/>
      <family val="3"/>
      <charset val="128"/>
    </font>
    <font>
      <b/>
      <sz val="18"/>
      <color indexed="8"/>
      <name val="Meiryo UI"/>
      <family val="3"/>
      <charset val="128"/>
    </font>
    <font>
      <sz val="12"/>
      <color indexed="8"/>
      <name val="Meiryo UI"/>
      <family val="3"/>
      <charset val="128"/>
    </font>
    <font>
      <sz val="8"/>
      <color indexed="8"/>
      <name val="Meiryo UI"/>
      <family val="3"/>
      <charset val="128"/>
    </font>
    <font>
      <sz val="10"/>
      <name val="Meiryo UI"/>
      <family val="3"/>
      <charset val="128"/>
    </font>
    <font>
      <b/>
      <sz val="16"/>
      <color indexed="8"/>
      <name val="Meiryo UI"/>
      <family val="3"/>
      <charset val="128"/>
    </font>
    <font>
      <sz val="6"/>
      <name val="ＭＳ Ｐゴシック"/>
      <family val="3"/>
      <charset val="128"/>
    </font>
    <font>
      <b/>
      <sz val="12"/>
      <color indexed="9"/>
      <name val="Meiryo UI"/>
      <family val="3"/>
      <charset val="128"/>
    </font>
    <font>
      <sz val="10"/>
      <color indexed="10"/>
      <name val="Meiryo UI"/>
      <family val="3"/>
      <charset val="128"/>
    </font>
    <font>
      <sz val="10"/>
      <color indexed="8"/>
      <name val="Meiryo UI"/>
      <family val="3"/>
      <charset val="128"/>
    </font>
    <font>
      <sz val="11"/>
      <color indexed="8"/>
      <name val="Meiryo UI"/>
      <family val="3"/>
      <charset val="128"/>
    </font>
    <font>
      <sz val="16"/>
      <color indexed="8"/>
      <name val="Meiryo UI"/>
      <family val="3"/>
      <charset val="128"/>
    </font>
    <font>
      <u/>
      <sz val="11"/>
      <color indexed="10"/>
      <name val="Meiryo UI"/>
      <family val="3"/>
      <charset val="128"/>
    </font>
    <font>
      <sz val="7"/>
      <color indexed="8"/>
      <name val="Meiryo UI"/>
      <family val="3"/>
      <charset val="128"/>
    </font>
    <font>
      <b/>
      <sz val="16"/>
      <color indexed="12"/>
      <name val="Meiryo UI"/>
      <family val="3"/>
      <charset val="128"/>
    </font>
    <font>
      <sz val="14"/>
      <name val="Meiryo UI"/>
      <family val="3"/>
      <charset val="128"/>
    </font>
    <font>
      <sz val="11"/>
      <color theme="1"/>
      <name val="ＭＳ Ｐゴシック"/>
      <family val="3"/>
      <charset val="128"/>
      <scheme val="minor"/>
    </font>
    <font>
      <sz val="11"/>
      <color theme="1"/>
      <name val="Meiryo UI"/>
      <family val="3"/>
      <charset val="128"/>
    </font>
    <font>
      <sz val="11"/>
      <color rgb="FFFF0000"/>
      <name val="Meiryo UI"/>
      <family val="3"/>
      <charset val="128"/>
    </font>
    <font>
      <b/>
      <sz val="18"/>
      <color theme="0"/>
      <name val="Meiryo UI"/>
      <family val="3"/>
      <charset val="128"/>
    </font>
    <font>
      <b/>
      <sz val="11"/>
      <color theme="0"/>
      <name val="Meiryo UI"/>
      <family val="3"/>
      <charset val="128"/>
    </font>
    <font>
      <b/>
      <sz val="11"/>
      <color rgb="FF0000CC"/>
      <name val="Meiryo UI"/>
      <family val="3"/>
      <charset val="128"/>
    </font>
    <font>
      <sz val="16"/>
      <color theme="0"/>
      <name val="Meiryo UI"/>
      <family val="3"/>
      <charset val="128"/>
    </font>
    <font>
      <b/>
      <sz val="16"/>
      <color theme="1"/>
      <name val="Meiryo UI"/>
      <family val="3"/>
      <charset val="128"/>
    </font>
  </fonts>
  <fills count="15">
    <fill>
      <patternFill patternType="none"/>
    </fill>
    <fill>
      <patternFill patternType="gray125"/>
    </fill>
    <fill>
      <patternFill patternType="solid">
        <fgColor indexed="41"/>
        <bgColor indexed="64"/>
      </patternFill>
    </fill>
    <fill>
      <patternFill patternType="solid">
        <fgColor indexed="42"/>
        <bgColor indexed="64"/>
      </patternFill>
    </fill>
    <fill>
      <patternFill patternType="solid">
        <fgColor indexed="47"/>
        <bgColor indexed="64"/>
      </patternFill>
    </fill>
    <fill>
      <patternFill patternType="solid">
        <fgColor indexed="46"/>
        <bgColor indexed="64"/>
      </patternFill>
    </fill>
    <fill>
      <patternFill patternType="solid">
        <fgColor indexed="23"/>
        <bgColor indexed="64"/>
      </patternFill>
    </fill>
    <fill>
      <patternFill patternType="solid">
        <fgColor indexed="43"/>
        <bgColor indexed="64"/>
      </patternFill>
    </fill>
    <fill>
      <patternFill patternType="solid">
        <fgColor indexed="9"/>
        <bgColor indexed="64"/>
      </patternFill>
    </fill>
    <fill>
      <patternFill patternType="solid">
        <fgColor indexed="22"/>
        <bgColor indexed="64"/>
      </patternFill>
    </fill>
    <fill>
      <patternFill patternType="solid">
        <fgColor indexed="45"/>
        <bgColor indexed="64"/>
      </patternFill>
    </fill>
    <fill>
      <patternFill patternType="solid">
        <fgColor indexed="13"/>
        <bgColor indexed="64"/>
      </patternFill>
    </fill>
    <fill>
      <patternFill patternType="solid">
        <fgColor rgb="FFC00000"/>
        <bgColor indexed="64"/>
      </patternFill>
    </fill>
    <fill>
      <patternFill patternType="solid">
        <fgColor rgb="FF00FFFF"/>
        <bgColor indexed="64"/>
      </patternFill>
    </fill>
    <fill>
      <patternFill patternType="solid">
        <fgColor rgb="FFFFFF00"/>
        <bgColor indexed="64"/>
      </patternFill>
    </fill>
  </fills>
  <borders count="6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top style="thin">
        <color indexed="64"/>
      </top>
      <bottom style="medium">
        <color indexed="64"/>
      </bottom>
      <diagonal/>
    </border>
    <border>
      <left style="hair">
        <color indexed="64"/>
      </left>
      <right style="thin">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top style="medium">
        <color indexed="64"/>
      </top>
      <bottom/>
      <diagonal/>
    </border>
    <border>
      <left style="medium">
        <color indexed="64"/>
      </left>
      <right style="hair">
        <color indexed="64"/>
      </right>
      <top style="medium">
        <color indexed="64"/>
      </top>
      <bottom style="hair">
        <color indexed="64"/>
      </bottom>
      <diagonal/>
    </border>
    <border>
      <left style="hair">
        <color indexed="64"/>
      </left>
      <right style="thin">
        <color indexed="64"/>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top style="medium">
        <color indexed="64"/>
      </top>
      <bottom style="thin">
        <color indexed="64"/>
      </bottom>
      <diagonal/>
    </border>
    <border>
      <left style="medium">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diagonalDown="1">
      <left style="medium">
        <color indexed="64"/>
      </left>
      <right style="thin">
        <color indexed="64"/>
      </right>
      <top style="medium">
        <color indexed="64"/>
      </top>
      <bottom style="thin">
        <color indexed="64"/>
      </bottom>
      <diagonal style="hair">
        <color indexed="64"/>
      </diagonal>
    </border>
    <border>
      <left style="medium">
        <color indexed="64"/>
      </left>
      <right style="hair">
        <color indexed="64"/>
      </right>
      <top style="medium">
        <color indexed="64"/>
      </top>
      <bottom style="medium">
        <color indexed="64"/>
      </bottom>
      <diagonal/>
    </border>
    <border>
      <left style="thin">
        <color indexed="64"/>
      </left>
      <right style="hair">
        <color indexed="64"/>
      </right>
      <top style="medium">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double">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s>
  <cellStyleXfs count="2">
    <xf numFmtId="0" fontId="0" fillId="0" borderId="0">
      <alignment vertical="center"/>
    </xf>
    <xf numFmtId="0" fontId="31" fillId="0" borderId="0">
      <alignment vertical="center"/>
    </xf>
  </cellStyleXfs>
  <cellXfs count="231">
    <xf numFmtId="0" fontId="0" fillId="0" borderId="0" xfId="0">
      <alignment vertical="center"/>
    </xf>
    <xf numFmtId="0" fontId="32" fillId="0" borderId="0" xfId="0" applyFont="1">
      <alignment vertical="center"/>
    </xf>
    <xf numFmtId="0" fontId="32" fillId="0" borderId="0" xfId="0" applyFont="1" applyFill="1" applyAlignment="1">
      <alignment vertical="center" wrapText="1"/>
    </xf>
    <xf numFmtId="0" fontId="32" fillId="0" borderId="0" xfId="0" applyFont="1" applyBorder="1">
      <alignment vertical="center"/>
    </xf>
    <xf numFmtId="0" fontId="32" fillId="0" borderId="0" xfId="0" applyFont="1" applyAlignment="1">
      <alignment horizontal="center" vertical="center"/>
    </xf>
    <xf numFmtId="0" fontId="5" fillId="0" borderId="0" xfId="0" applyFont="1" applyFill="1" applyAlignment="1">
      <alignment vertical="center" wrapText="1"/>
    </xf>
    <xf numFmtId="0" fontId="32" fillId="0" borderId="1" xfId="0" applyFont="1" applyBorder="1" applyAlignment="1">
      <alignment horizontal="center" vertical="center"/>
    </xf>
    <xf numFmtId="0" fontId="6" fillId="0" borderId="2" xfId="0" applyFont="1" applyBorder="1" applyAlignment="1">
      <alignment horizontal="center" vertical="center"/>
    </xf>
    <xf numFmtId="0" fontId="6" fillId="0" borderId="0" xfId="0" applyFont="1" applyAlignment="1">
      <alignment horizontal="left" vertical="center"/>
    </xf>
    <xf numFmtId="0" fontId="6" fillId="0" borderId="0" xfId="0" applyFont="1" applyAlignment="1">
      <alignment horizontal="center" vertical="center"/>
    </xf>
    <xf numFmtId="0" fontId="6" fillId="0" borderId="0" xfId="0" applyFont="1">
      <alignment vertical="center"/>
    </xf>
    <xf numFmtId="0" fontId="7" fillId="0" borderId="0" xfId="0" applyFont="1" applyAlignment="1">
      <alignment horizontal="left" vertical="center"/>
    </xf>
    <xf numFmtId="0" fontId="5" fillId="0" borderId="0" xfId="0" applyFont="1">
      <alignment vertical="center"/>
    </xf>
    <xf numFmtId="0" fontId="8" fillId="0" borderId="0" xfId="0" applyFont="1" applyFill="1">
      <alignment vertical="center"/>
    </xf>
    <xf numFmtId="0" fontId="32" fillId="0" borderId="3" xfId="0" applyFont="1" applyBorder="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4" fillId="0" borderId="6" xfId="0" applyFont="1" applyBorder="1" applyAlignment="1">
      <alignment horizontal="center" vertical="center" shrinkToFit="1"/>
    </xf>
    <xf numFmtId="0" fontId="32" fillId="0" borderId="7" xfId="0" applyFont="1" applyBorder="1" applyAlignment="1">
      <alignment horizontal="center" vertical="center"/>
    </xf>
    <xf numFmtId="0" fontId="32" fillId="0" borderId="8" xfId="0" applyFont="1" applyBorder="1" applyAlignment="1">
      <alignment horizontal="center" vertical="center"/>
    </xf>
    <xf numFmtId="176" fontId="9" fillId="0" borderId="9" xfId="0" applyNumberFormat="1" applyFont="1" applyFill="1" applyBorder="1" applyAlignment="1" applyProtection="1">
      <alignment horizontal="center" vertical="center"/>
    </xf>
    <xf numFmtId="0" fontId="8" fillId="0" borderId="0" xfId="0" applyFont="1" applyFill="1" applyBorder="1">
      <alignment vertical="center"/>
    </xf>
    <xf numFmtId="0" fontId="11" fillId="0" borderId="0" xfId="0" applyFont="1" applyFill="1" applyBorder="1" applyAlignment="1">
      <alignment horizontal="center" vertical="center" wrapText="1"/>
    </xf>
    <xf numFmtId="0" fontId="12" fillId="0" borderId="0" xfId="0" applyFont="1" applyBorder="1">
      <alignment vertical="center"/>
    </xf>
    <xf numFmtId="0" fontId="12" fillId="0" borderId="0" xfId="0" applyFont="1">
      <alignment vertical="center"/>
    </xf>
    <xf numFmtId="0" fontId="32" fillId="0" borderId="5" xfId="0" applyFont="1" applyBorder="1">
      <alignment vertical="center"/>
    </xf>
    <xf numFmtId="0" fontId="10" fillId="0" borderId="0" xfId="0" applyFont="1">
      <alignment vertical="center"/>
    </xf>
    <xf numFmtId="0" fontId="13" fillId="0" borderId="0" xfId="0" applyFont="1">
      <alignment vertical="center"/>
    </xf>
    <xf numFmtId="0" fontId="32" fillId="0" borderId="2" xfId="0" applyFont="1" applyBorder="1">
      <alignment vertical="center"/>
    </xf>
    <xf numFmtId="0" fontId="14" fillId="2" borderId="5" xfId="0" applyFont="1" applyFill="1" applyBorder="1" applyAlignment="1">
      <alignment horizontal="center" vertical="center" wrapText="1"/>
    </xf>
    <xf numFmtId="0" fontId="12" fillId="0" borderId="0" xfId="0" applyFont="1" applyBorder="1" applyAlignment="1">
      <alignment horizontal="center" vertical="center"/>
    </xf>
    <xf numFmtId="49" fontId="32" fillId="3" borderId="10" xfId="0" applyNumberFormat="1" applyFont="1" applyFill="1" applyBorder="1">
      <alignment vertical="center"/>
    </xf>
    <xf numFmtId="49" fontId="32" fillId="4" borderId="11" xfId="0" applyNumberFormat="1" applyFont="1" applyFill="1" applyBorder="1">
      <alignment vertical="center"/>
    </xf>
    <xf numFmtId="0" fontId="15" fillId="0" borderId="1" xfId="0" applyNumberFormat="1" applyFont="1" applyBorder="1" applyAlignment="1">
      <alignment horizontal="center" vertical="center"/>
    </xf>
    <xf numFmtId="0" fontId="15" fillId="0" borderId="12" xfId="0" applyNumberFormat="1" applyFont="1" applyBorder="1" applyAlignment="1">
      <alignment horizontal="center" vertical="center"/>
    </xf>
    <xf numFmtId="0" fontId="32" fillId="5" borderId="1" xfId="0" applyFont="1" applyFill="1" applyBorder="1">
      <alignment vertical="center"/>
    </xf>
    <xf numFmtId="0" fontId="32" fillId="5" borderId="1" xfId="0" applyFont="1" applyFill="1" applyBorder="1" applyAlignment="1" applyProtection="1">
      <alignment horizontal="center" vertical="center"/>
    </xf>
    <xf numFmtId="0" fontId="32" fillId="5" borderId="12" xfId="0" applyFont="1" applyFill="1" applyBorder="1" applyAlignment="1" applyProtection="1">
      <alignment horizontal="center" vertical="center"/>
    </xf>
    <xf numFmtId="0" fontId="15" fillId="6" borderId="1" xfId="0" applyNumberFormat="1" applyFont="1" applyFill="1" applyBorder="1" applyAlignment="1">
      <alignment horizontal="center" vertical="center"/>
    </xf>
    <xf numFmtId="0" fontId="8" fillId="0" borderId="0" xfId="0" applyFont="1">
      <alignment vertical="center"/>
    </xf>
    <xf numFmtId="0" fontId="32" fillId="7" borderId="1" xfId="0" applyFont="1" applyFill="1" applyBorder="1" applyProtection="1">
      <alignment vertical="center"/>
      <protection locked="0"/>
    </xf>
    <xf numFmtId="0" fontId="32" fillId="0" borderId="13" xfId="0" applyFont="1" applyBorder="1">
      <alignment vertical="center"/>
    </xf>
    <xf numFmtId="0" fontId="12" fillId="0" borderId="0" xfId="0" applyFont="1" applyFill="1">
      <alignment vertical="center"/>
    </xf>
    <xf numFmtId="0" fontId="15" fillId="6" borderId="12" xfId="0" applyNumberFormat="1" applyFont="1" applyFill="1" applyBorder="1" applyAlignment="1">
      <alignment horizontal="center" vertical="center"/>
    </xf>
    <xf numFmtId="0" fontId="8" fillId="8" borderId="0" xfId="0" applyFont="1" applyFill="1">
      <alignment vertical="center"/>
    </xf>
    <xf numFmtId="0" fontId="32" fillId="0" borderId="14" xfId="0" applyFont="1" applyBorder="1">
      <alignment vertical="center"/>
    </xf>
    <xf numFmtId="0" fontId="32" fillId="0" borderId="0" xfId="0" applyFont="1" applyFill="1">
      <alignment vertical="center"/>
    </xf>
    <xf numFmtId="0" fontId="3" fillId="0" borderId="0" xfId="0" applyFont="1" applyBorder="1">
      <alignment vertical="center"/>
    </xf>
    <xf numFmtId="49" fontId="32" fillId="3" borderId="15" xfId="0" applyNumberFormat="1" applyFont="1" applyFill="1" applyBorder="1">
      <alignment vertical="center"/>
    </xf>
    <xf numFmtId="49" fontId="32" fillId="4" borderId="7" xfId="0" applyNumberFormat="1" applyFont="1" applyFill="1" applyBorder="1">
      <alignment vertical="center"/>
    </xf>
    <xf numFmtId="0" fontId="15" fillId="0" borderId="2" xfId="0" applyNumberFormat="1" applyFont="1" applyBorder="1" applyAlignment="1">
      <alignment horizontal="center" vertical="center"/>
    </xf>
    <xf numFmtId="0" fontId="15" fillId="6" borderId="8" xfId="0" applyNumberFormat="1" applyFont="1" applyFill="1" applyBorder="1" applyAlignment="1">
      <alignment horizontal="center" vertical="center"/>
    </xf>
    <xf numFmtId="0" fontId="32" fillId="7" borderId="2" xfId="0" applyFont="1" applyFill="1" applyBorder="1" applyProtection="1">
      <alignment vertical="center"/>
      <protection locked="0"/>
    </xf>
    <xf numFmtId="49" fontId="16" fillId="0" borderId="0" xfId="0" applyNumberFormat="1" applyFont="1" applyFill="1" applyBorder="1" applyAlignment="1">
      <alignment horizontal="center" vertical="center"/>
    </xf>
    <xf numFmtId="49" fontId="32" fillId="0" borderId="0" xfId="0" applyNumberFormat="1" applyFont="1" applyFill="1" applyBorder="1" applyAlignment="1">
      <alignment horizontal="center" vertical="center"/>
    </xf>
    <xf numFmtId="49" fontId="32" fillId="0" borderId="0" xfId="0" applyNumberFormat="1" applyFont="1" applyFill="1" applyBorder="1">
      <alignment vertical="center"/>
    </xf>
    <xf numFmtId="49" fontId="32" fillId="0" borderId="0" xfId="0" applyNumberFormat="1" applyFont="1" applyFill="1" applyBorder="1" applyAlignment="1">
      <alignment vertical="center" wrapText="1"/>
    </xf>
    <xf numFmtId="0" fontId="32" fillId="0" borderId="0" xfId="0" applyFont="1" applyFill="1" applyBorder="1">
      <alignment vertical="center"/>
    </xf>
    <xf numFmtId="0" fontId="32" fillId="0" borderId="0" xfId="0" applyFont="1" applyFill="1" applyBorder="1" applyAlignment="1">
      <alignment horizontal="center" vertical="center"/>
    </xf>
    <xf numFmtId="5" fontId="17" fillId="0" borderId="7" xfId="0" applyNumberFormat="1" applyFont="1" applyBorder="1" applyAlignment="1">
      <alignment horizontal="center" vertical="center" shrinkToFit="1"/>
    </xf>
    <xf numFmtId="5" fontId="17" fillId="0" borderId="2" xfId="0" applyNumberFormat="1" applyFont="1" applyBorder="1" applyAlignment="1">
      <alignment horizontal="center" vertical="center" shrinkToFit="1"/>
    </xf>
    <xf numFmtId="176" fontId="4" fillId="0" borderId="8" xfId="0" applyNumberFormat="1" applyFont="1" applyBorder="1" applyAlignment="1">
      <alignment horizontal="center" vertical="center" shrinkToFit="1"/>
    </xf>
    <xf numFmtId="0" fontId="32" fillId="0" borderId="0" xfId="0" applyFont="1" applyFill="1" applyAlignment="1">
      <alignment vertical="top" wrapText="1"/>
    </xf>
    <xf numFmtId="0" fontId="32" fillId="0" borderId="0" xfId="0" applyFont="1" applyAlignment="1">
      <alignment vertical="center"/>
    </xf>
    <xf numFmtId="177" fontId="32" fillId="0" borderId="9" xfId="0" applyNumberFormat="1" applyFont="1" applyBorder="1" applyAlignment="1">
      <alignment horizontal="center" vertical="center"/>
    </xf>
    <xf numFmtId="178" fontId="32" fillId="0" borderId="9" xfId="0" applyNumberFormat="1" applyFont="1" applyBorder="1" applyAlignment="1">
      <alignment horizontal="center" vertical="center"/>
    </xf>
    <xf numFmtId="176" fontId="32" fillId="0" borderId="9" xfId="0" applyNumberFormat="1" applyFont="1" applyFill="1" applyBorder="1" applyAlignment="1">
      <alignment horizontal="center" vertical="center"/>
    </xf>
    <xf numFmtId="176" fontId="32" fillId="0" borderId="9" xfId="0" applyNumberFormat="1" applyFont="1" applyBorder="1" applyAlignment="1">
      <alignment horizontal="center" vertical="center"/>
    </xf>
    <xf numFmtId="0" fontId="32" fillId="0" borderId="0" xfId="0" applyFont="1" applyFill="1" applyAlignment="1">
      <alignment vertical="top"/>
    </xf>
    <xf numFmtId="0" fontId="32" fillId="0" borderId="16" xfId="0" applyFont="1" applyBorder="1" applyAlignment="1">
      <alignment vertical="center" wrapText="1"/>
    </xf>
    <xf numFmtId="0" fontId="32" fillId="0" borderId="17" xfId="0" applyFont="1" applyBorder="1" applyAlignment="1">
      <alignment vertical="center" wrapText="1"/>
    </xf>
    <xf numFmtId="0" fontId="4" fillId="0" borderId="0" xfId="0" applyFont="1" applyBorder="1" applyAlignment="1">
      <alignment vertical="center"/>
    </xf>
    <xf numFmtId="0" fontId="18" fillId="0" borderId="0" xfId="0" applyFont="1" applyBorder="1" applyAlignment="1">
      <alignment horizontal="center" vertical="center" wrapText="1"/>
    </xf>
    <xf numFmtId="0" fontId="4" fillId="0" borderId="18"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32" fillId="7" borderId="20" xfId="0" applyFont="1" applyFill="1" applyBorder="1" applyAlignment="1" applyProtection="1">
      <alignment horizontal="center" vertical="center"/>
      <protection locked="0"/>
    </xf>
    <xf numFmtId="0" fontId="32" fillId="7" borderId="21" xfId="0" applyFont="1" applyFill="1" applyBorder="1" applyProtection="1">
      <alignment vertical="center"/>
      <protection locked="0"/>
    </xf>
    <xf numFmtId="0" fontId="32" fillId="7" borderId="22" xfId="0" applyFont="1" applyFill="1" applyBorder="1" applyAlignment="1" applyProtection="1">
      <alignment horizontal="center" vertical="center"/>
      <protection locked="0"/>
    </xf>
    <xf numFmtId="0" fontId="32" fillId="7" borderId="23" xfId="0" applyFont="1" applyFill="1" applyBorder="1" applyProtection="1">
      <alignment vertical="center"/>
      <protection locked="0"/>
    </xf>
    <xf numFmtId="0" fontId="32" fillId="7" borderId="24" xfId="0" applyFont="1" applyFill="1" applyBorder="1" applyAlignment="1" applyProtection="1">
      <alignment horizontal="center" vertical="center"/>
      <protection locked="0"/>
    </xf>
    <xf numFmtId="0" fontId="32" fillId="7" borderId="25" xfId="0" applyFont="1" applyFill="1" applyBorder="1" applyProtection="1">
      <alignment vertical="center"/>
      <protection locked="0"/>
    </xf>
    <xf numFmtId="0" fontId="32" fillId="7" borderId="26" xfId="0" applyFont="1" applyFill="1" applyBorder="1" applyAlignment="1" applyProtection="1">
      <alignment horizontal="center" vertical="center"/>
      <protection locked="0"/>
    </xf>
    <xf numFmtId="0" fontId="32" fillId="7" borderId="27" xfId="0" applyFont="1" applyFill="1" applyBorder="1" applyProtection="1">
      <alignment vertical="center"/>
      <protection locked="0"/>
    </xf>
    <xf numFmtId="0" fontId="8" fillId="0" borderId="0" xfId="0" applyNumberFormat="1" applyFont="1" applyFill="1" applyAlignment="1">
      <alignment vertical="center" wrapText="1" shrinkToFit="1"/>
    </xf>
    <xf numFmtId="0" fontId="8" fillId="0" borderId="28"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32" fillId="7" borderId="29" xfId="0" applyFont="1" applyFill="1" applyBorder="1" applyAlignment="1" applyProtection="1">
      <alignment horizontal="center" vertical="center"/>
      <protection locked="0"/>
    </xf>
    <xf numFmtId="0" fontId="32" fillId="7" borderId="30" xfId="0" applyFont="1" applyFill="1" applyBorder="1" applyProtection="1">
      <alignment vertical="center"/>
      <protection locked="0"/>
    </xf>
    <xf numFmtId="0" fontId="32" fillId="7" borderId="31" xfId="0" applyFont="1" applyFill="1" applyBorder="1" applyAlignment="1" applyProtection="1">
      <alignment horizontal="center" vertical="center"/>
      <protection locked="0"/>
    </xf>
    <xf numFmtId="0" fontId="32" fillId="7" borderId="32" xfId="0" applyFont="1" applyFill="1" applyBorder="1" applyProtection="1">
      <alignment vertical="center"/>
      <protection locked="0"/>
    </xf>
    <xf numFmtId="0" fontId="6" fillId="7" borderId="9" xfId="0" applyFont="1" applyFill="1" applyBorder="1" applyAlignment="1" applyProtection="1">
      <alignment horizontal="center" vertical="center"/>
      <protection locked="0"/>
    </xf>
    <xf numFmtId="0" fontId="32" fillId="7" borderId="33" xfId="0" applyFont="1" applyFill="1" applyBorder="1" applyAlignment="1" applyProtection="1">
      <alignment horizontal="center" vertical="center"/>
      <protection locked="0"/>
    </xf>
    <xf numFmtId="0" fontId="32" fillId="7" borderId="34" xfId="0" applyFont="1" applyFill="1" applyBorder="1" applyProtection="1">
      <alignment vertical="center"/>
      <protection locked="0"/>
    </xf>
    <xf numFmtId="0" fontId="32" fillId="7" borderId="35" xfId="0" applyFont="1" applyFill="1" applyBorder="1" applyAlignment="1" applyProtection="1">
      <alignment horizontal="center" vertical="center"/>
      <protection locked="0"/>
    </xf>
    <xf numFmtId="0" fontId="32" fillId="7" borderId="36" xfId="0" applyFont="1" applyFill="1" applyBorder="1" applyProtection="1">
      <alignment vertical="center"/>
      <protection locked="0"/>
    </xf>
    <xf numFmtId="49" fontId="32" fillId="0" borderId="0" xfId="0" applyNumberFormat="1" applyFont="1" applyAlignment="1">
      <alignment horizontal="center" vertical="center"/>
    </xf>
    <xf numFmtId="0" fontId="32" fillId="0" borderId="0" xfId="0" applyFont="1" applyFill="1" applyAlignment="1">
      <alignment horizontal="center" vertical="center"/>
    </xf>
    <xf numFmtId="0" fontId="32" fillId="0" borderId="0" xfId="0" applyFont="1" applyAlignment="1">
      <alignment horizontal="center" vertical="center"/>
    </xf>
    <xf numFmtId="0" fontId="12" fillId="0" borderId="0" xfId="0" applyFont="1" applyFill="1" applyAlignment="1">
      <alignment horizontal="center" vertical="center"/>
    </xf>
    <xf numFmtId="0" fontId="12" fillId="0" borderId="37" xfId="0" applyFont="1" applyBorder="1">
      <alignment vertical="center"/>
    </xf>
    <xf numFmtId="0" fontId="12" fillId="0" borderId="1" xfId="0" applyFont="1" applyBorder="1">
      <alignment vertical="center"/>
    </xf>
    <xf numFmtId="0" fontId="33" fillId="0" borderId="38" xfId="0" applyFont="1" applyBorder="1">
      <alignment vertical="center"/>
    </xf>
    <xf numFmtId="0" fontId="12" fillId="0" borderId="38" xfId="0" applyFont="1" applyBorder="1">
      <alignment vertical="center"/>
    </xf>
    <xf numFmtId="49" fontId="20" fillId="9" borderId="1" xfId="0" applyNumberFormat="1" applyFont="1" applyFill="1" applyBorder="1" applyAlignment="1">
      <alignment horizontal="center" vertical="center"/>
    </xf>
    <xf numFmtId="49" fontId="20" fillId="9" borderId="12" xfId="0" applyNumberFormat="1" applyFont="1" applyFill="1" applyBorder="1" applyAlignment="1">
      <alignment horizontal="center" vertical="center"/>
    </xf>
    <xf numFmtId="49" fontId="20" fillId="9" borderId="8" xfId="0" applyNumberFormat="1" applyFont="1" applyFill="1" applyBorder="1" applyAlignment="1">
      <alignment horizontal="center" vertical="center"/>
    </xf>
    <xf numFmtId="0" fontId="6" fillId="0" borderId="15" xfId="0" applyFont="1" applyFill="1" applyBorder="1" applyAlignment="1" applyProtection="1">
      <alignment horizontal="center" vertical="center"/>
    </xf>
    <xf numFmtId="0" fontId="32" fillId="9" borderId="12" xfId="0" applyFont="1" applyFill="1" applyBorder="1" applyAlignment="1" applyProtection="1">
      <alignment horizontal="center" vertical="center" shrinkToFit="1"/>
    </xf>
    <xf numFmtId="0" fontId="32" fillId="9" borderId="8" xfId="0" applyFont="1" applyFill="1" applyBorder="1" applyAlignment="1" applyProtection="1">
      <alignment horizontal="center" vertical="center" shrinkToFit="1"/>
    </xf>
    <xf numFmtId="0" fontId="32" fillId="7" borderId="1" xfId="0" applyFont="1" applyFill="1" applyBorder="1" applyAlignment="1" applyProtection="1">
      <alignment horizontal="center" vertical="center" shrinkToFit="1"/>
      <protection locked="0"/>
    </xf>
    <xf numFmtId="0" fontId="32" fillId="5" borderId="1" xfId="0" applyFont="1" applyFill="1" applyBorder="1" applyAlignment="1">
      <alignment horizontal="center" vertical="center"/>
    </xf>
    <xf numFmtId="0" fontId="14" fillId="0" borderId="38" xfId="0" applyFont="1" applyBorder="1" applyAlignment="1">
      <alignment horizontal="center" vertical="center" wrapText="1"/>
    </xf>
    <xf numFmtId="0" fontId="14" fillId="10" borderId="6" xfId="0" applyFont="1" applyFill="1" applyBorder="1" applyAlignment="1">
      <alignment horizontal="center" vertical="center" wrapText="1"/>
    </xf>
    <xf numFmtId="0" fontId="22" fillId="0" borderId="0" xfId="0" applyFont="1" applyAlignment="1">
      <alignment horizontal="left" vertical="center"/>
    </xf>
    <xf numFmtId="0" fontId="18" fillId="7" borderId="39" xfId="0" applyFont="1" applyFill="1" applyBorder="1" applyAlignment="1">
      <alignment vertical="center" wrapText="1"/>
    </xf>
    <xf numFmtId="0" fontId="32" fillId="5" borderId="5" xfId="0" applyFont="1" applyFill="1" applyBorder="1">
      <alignment vertical="center"/>
    </xf>
    <xf numFmtId="0" fontId="32" fillId="5" borderId="5" xfId="0" applyFont="1" applyFill="1" applyBorder="1" applyAlignment="1">
      <alignment horizontal="center" vertical="center"/>
    </xf>
    <xf numFmtId="0" fontId="32" fillId="5" borderId="5" xfId="0" applyFont="1" applyFill="1" applyBorder="1" applyAlignment="1" applyProtection="1">
      <alignment horizontal="center" vertical="center"/>
    </xf>
    <xf numFmtId="0" fontId="32" fillId="5" borderId="6" xfId="0" applyFont="1" applyFill="1" applyBorder="1" applyAlignment="1" applyProtection="1">
      <alignment horizontal="center" vertical="center"/>
    </xf>
    <xf numFmtId="0" fontId="25" fillId="0" borderId="0" xfId="0" applyFont="1">
      <alignment vertical="center"/>
    </xf>
    <xf numFmtId="0" fontId="25" fillId="11" borderId="0" xfId="0" applyFont="1" applyFill="1" applyAlignment="1">
      <alignment vertical="center"/>
    </xf>
    <xf numFmtId="0" fontId="25" fillId="0" borderId="0" xfId="0" applyFont="1" applyFill="1" applyAlignment="1">
      <alignment horizontal="left" vertical="center"/>
    </xf>
    <xf numFmtId="0" fontId="34" fillId="12" borderId="0" xfId="0" applyFont="1" applyFill="1" applyAlignment="1">
      <alignment horizontal="center" vertical="center"/>
    </xf>
    <xf numFmtId="0" fontId="25" fillId="0" borderId="0" xfId="0" applyFont="1" applyFill="1">
      <alignment vertical="center"/>
    </xf>
    <xf numFmtId="0" fontId="25" fillId="0" borderId="0" xfId="0" applyFont="1" applyFill="1" applyAlignment="1">
      <alignment vertical="center"/>
    </xf>
    <xf numFmtId="0" fontId="35" fillId="12" borderId="0" xfId="0" applyFont="1" applyFill="1" applyAlignment="1">
      <alignment horizontal="left" vertical="center"/>
    </xf>
    <xf numFmtId="0" fontId="36" fillId="0" borderId="0" xfId="0" applyFont="1">
      <alignment vertical="center"/>
    </xf>
    <xf numFmtId="0" fontId="33" fillId="0" borderId="0" xfId="0" applyFont="1">
      <alignment vertical="center"/>
    </xf>
    <xf numFmtId="0" fontId="32" fillId="0" borderId="0" xfId="0" applyFont="1" applyAlignment="1">
      <alignment horizontal="center" vertical="center"/>
    </xf>
    <xf numFmtId="0" fontId="28" fillId="0" borderId="40" xfId="0" applyFont="1" applyBorder="1" applyAlignment="1">
      <alignment horizontal="center" vertical="center" wrapText="1"/>
    </xf>
    <xf numFmtId="0" fontId="28" fillId="0" borderId="41" xfId="0" applyFont="1" applyBorder="1" applyAlignment="1">
      <alignment horizontal="center" vertical="center" wrapText="1"/>
    </xf>
    <xf numFmtId="0" fontId="4" fillId="7" borderId="9" xfId="0" applyFont="1" applyFill="1" applyBorder="1" applyAlignment="1" applyProtection="1">
      <alignment horizontal="center" vertical="center" wrapText="1"/>
    </xf>
    <xf numFmtId="0" fontId="4" fillId="7" borderId="42" xfId="0" applyFont="1" applyFill="1" applyBorder="1" applyAlignment="1" applyProtection="1">
      <alignment horizontal="center" vertical="center" wrapText="1"/>
    </xf>
    <xf numFmtId="0" fontId="32" fillId="7" borderId="1" xfId="0" applyFont="1" applyFill="1" applyBorder="1" applyAlignment="1" applyProtection="1">
      <alignment horizontal="center" vertical="center" shrinkToFit="1"/>
      <protection locked="0"/>
    </xf>
    <xf numFmtId="0" fontId="32" fillId="7" borderId="2" xfId="0" applyFont="1" applyFill="1" applyBorder="1" applyAlignment="1" applyProtection="1">
      <alignment horizontal="center" vertical="center" shrinkToFit="1"/>
      <protection locked="0"/>
    </xf>
    <xf numFmtId="0" fontId="32" fillId="7" borderId="38" xfId="0" applyFont="1" applyFill="1" applyBorder="1" applyAlignment="1" applyProtection="1">
      <alignment horizontal="center" vertical="center" shrinkToFit="1"/>
      <protection locked="0"/>
    </xf>
    <xf numFmtId="0" fontId="32" fillId="9" borderId="43" xfId="0" applyFont="1" applyFill="1" applyBorder="1" applyAlignment="1" applyProtection="1">
      <alignment horizontal="center" vertical="center" shrinkToFit="1"/>
    </xf>
    <xf numFmtId="0" fontId="32" fillId="7" borderId="38" xfId="0" applyFont="1" applyFill="1" applyBorder="1" applyProtection="1">
      <alignment vertical="center"/>
      <protection locked="0"/>
    </xf>
    <xf numFmtId="49" fontId="32" fillId="3" borderId="44" xfId="0" applyNumberFormat="1" applyFont="1" applyFill="1" applyBorder="1">
      <alignment vertical="center"/>
    </xf>
    <xf numFmtId="49" fontId="20" fillId="9" borderId="38" xfId="0" applyNumberFormat="1" applyFont="1" applyFill="1" applyBorder="1" applyAlignment="1">
      <alignment horizontal="center" vertical="center"/>
    </xf>
    <xf numFmtId="49" fontId="32" fillId="4" borderId="45" xfId="0" applyNumberFormat="1" applyFont="1" applyFill="1" applyBorder="1">
      <alignment vertical="center"/>
    </xf>
    <xf numFmtId="0" fontId="15" fillId="6" borderId="38" xfId="0" applyNumberFormat="1" applyFont="1" applyFill="1" applyBorder="1" applyAlignment="1">
      <alignment horizontal="center" vertical="center"/>
    </xf>
    <xf numFmtId="0" fontId="15" fillId="0" borderId="43" xfId="0" applyNumberFormat="1" applyFont="1" applyBorder="1" applyAlignment="1">
      <alignment horizontal="center" vertical="center"/>
    </xf>
    <xf numFmtId="0" fontId="29" fillId="0" borderId="1" xfId="0" applyFont="1" applyBorder="1" applyAlignment="1">
      <alignment horizontal="center" vertical="center"/>
    </xf>
    <xf numFmtId="0" fontId="29" fillId="0" borderId="12" xfId="0" applyFont="1" applyBorder="1" applyAlignment="1">
      <alignment horizontal="center" vertical="center"/>
    </xf>
    <xf numFmtId="0" fontId="29" fillId="0" borderId="2" xfId="0" applyFont="1" applyBorder="1" applyAlignment="1">
      <alignment horizontal="center" vertical="center"/>
    </xf>
    <xf numFmtId="0" fontId="32" fillId="0" borderId="0" xfId="0" applyFont="1" applyAlignment="1">
      <alignment horizontal="center" vertical="center"/>
    </xf>
    <xf numFmtId="0" fontId="37" fillId="0" borderId="0" xfId="0" applyFont="1">
      <alignment vertical="center"/>
    </xf>
    <xf numFmtId="0" fontId="32" fillId="0" borderId="0" xfId="0" applyNumberFormat="1" applyFont="1">
      <alignment vertical="center"/>
    </xf>
    <xf numFmtId="0" fontId="12" fillId="0" borderId="0" xfId="0" applyNumberFormat="1" applyFont="1" applyFill="1">
      <alignment vertical="center"/>
    </xf>
    <xf numFmtId="0" fontId="32" fillId="0" borderId="0" xfId="0" applyNumberFormat="1" applyFont="1" applyFill="1">
      <alignment vertical="center"/>
    </xf>
    <xf numFmtId="0" fontId="32" fillId="14" borderId="0" xfId="0" applyFont="1" applyFill="1">
      <alignment vertical="center"/>
    </xf>
    <xf numFmtId="0" fontId="30" fillId="0" borderId="0" xfId="0" applyFont="1">
      <alignment vertical="center"/>
    </xf>
    <xf numFmtId="0" fontId="26" fillId="11" borderId="0" xfId="0" applyFont="1" applyFill="1" applyAlignment="1">
      <alignment horizontal="left" vertical="center"/>
    </xf>
    <xf numFmtId="0" fontId="25" fillId="4" borderId="0" xfId="0" applyFont="1" applyFill="1" applyAlignment="1">
      <alignment horizontal="left" vertical="center"/>
    </xf>
    <xf numFmtId="0" fontId="32" fillId="0" borderId="56" xfId="0" applyFont="1" applyBorder="1" applyAlignment="1">
      <alignment horizontal="center" vertical="center" wrapText="1"/>
    </xf>
    <xf numFmtId="0" fontId="32" fillId="0" borderId="45" xfId="0" applyFont="1" applyBorder="1" applyAlignment="1">
      <alignment horizontal="center" vertical="center" wrapText="1"/>
    </xf>
    <xf numFmtId="0" fontId="32" fillId="7" borderId="1" xfId="0" applyFont="1" applyFill="1" applyBorder="1" applyAlignment="1" applyProtection="1">
      <alignment horizontal="center" vertical="center" shrinkToFit="1"/>
      <protection locked="0"/>
    </xf>
    <xf numFmtId="0" fontId="32" fillId="0" borderId="67" xfId="0" applyFont="1" applyBorder="1" applyAlignment="1">
      <alignment horizontal="center" vertical="center" wrapText="1"/>
    </xf>
    <xf numFmtId="0" fontId="32" fillId="7" borderId="38" xfId="0" applyFont="1" applyFill="1" applyBorder="1" applyAlignment="1" applyProtection="1">
      <alignment horizontal="center" vertical="center" shrinkToFit="1"/>
      <protection locked="0"/>
    </xf>
    <xf numFmtId="0" fontId="32" fillId="0" borderId="7" xfId="0" applyFont="1" applyBorder="1" applyAlignment="1">
      <alignment horizontal="center" vertical="center" wrapText="1"/>
    </xf>
    <xf numFmtId="0" fontId="32" fillId="0" borderId="66" xfId="0" applyFont="1" applyBorder="1" applyAlignment="1">
      <alignment horizontal="center" vertical="center" wrapText="1"/>
    </xf>
    <xf numFmtId="0" fontId="32" fillId="7" borderId="2" xfId="0" applyFont="1" applyFill="1" applyBorder="1" applyAlignment="1" applyProtection="1">
      <alignment horizontal="center" vertical="center" shrinkToFit="1"/>
      <protection locked="0"/>
    </xf>
    <xf numFmtId="0" fontId="32" fillId="0" borderId="4" xfId="0" applyFont="1" applyBorder="1" applyAlignment="1">
      <alignment horizontal="center" vertical="center" wrapText="1"/>
    </xf>
    <xf numFmtId="0" fontId="32" fillId="0" borderId="5" xfId="0" applyFont="1" applyBorder="1" applyAlignment="1">
      <alignment horizontal="center" vertical="center" wrapText="1"/>
    </xf>
    <xf numFmtId="0" fontId="32" fillId="0" borderId="2" xfId="0" applyFont="1" applyBorder="1" applyAlignment="1">
      <alignment horizontal="center" vertical="center"/>
    </xf>
    <xf numFmtId="0" fontId="32" fillId="0" borderId="5" xfId="0" applyFont="1" applyBorder="1" applyAlignment="1">
      <alignment horizontal="center" vertical="center"/>
    </xf>
    <xf numFmtId="49" fontId="32" fillId="7" borderId="57" xfId="0" applyNumberFormat="1" applyFont="1" applyFill="1" applyBorder="1" applyAlignment="1" applyProtection="1">
      <alignment horizontal="center" vertical="center"/>
      <protection locked="0"/>
    </xf>
    <xf numFmtId="49" fontId="32" fillId="7" borderId="63" xfId="0" applyNumberFormat="1" applyFont="1" applyFill="1" applyBorder="1" applyAlignment="1" applyProtection="1">
      <alignment horizontal="center" vertical="center"/>
      <protection locked="0"/>
    </xf>
    <xf numFmtId="0" fontId="32" fillId="0" borderId="2" xfId="0" applyFont="1" applyFill="1" applyBorder="1" applyAlignment="1">
      <alignment horizontal="center" vertical="center" wrapText="1"/>
    </xf>
    <xf numFmtId="0" fontId="32" fillId="0" borderId="2" xfId="0" applyFont="1" applyFill="1" applyBorder="1" applyAlignment="1">
      <alignment horizontal="center" vertical="center"/>
    </xf>
    <xf numFmtId="0" fontId="32" fillId="0" borderId="8" xfId="0" applyFont="1" applyFill="1" applyBorder="1" applyAlignment="1">
      <alignment horizontal="center" vertical="center"/>
    </xf>
    <xf numFmtId="49" fontId="32" fillId="7" borderId="64" xfId="0" applyNumberFormat="1" applyFont="1" applyFill="1" applyBorder="1" applyAlignment="1" applyProtection="1">
      <alignment horizontal="left" vertical="center"/>
      <protection locked="0"/>
    </xf>
    <xf numFmtId="49" fontId="32" fillId="7" borderId="58" xfId="0" applyNumberFormat="1" applyFont="1" applyFill="1" applyBorder="1" applyAlignment="1" applyProtection="1">
      <alignment horizontal="left" vertical="center"/>
      <protection locked="0"/>
    </xf>
    <xf numFmtId="49" fontId="32" fillId="7" borderId="63" xfId="0" applyNumberFormat="1" applyFont="1" applyFill="1" applyBorder="1" applyAlignment="1" applyProtection="1">
      <alignment horizontal="left" vertical="center"/>
      <protection locked="0"/>
    </xf>
    <xf numFmtId="49" fontId="32" fillId="7" borderId="2" xfId="0" applyNumberFormat="1" applyFont="1" applyFill="1" applyBorder="1" applyAlignment="1" applyProtection="1">
      <alignment horizontal="left" vertical="center"/>
      <protection locked="0"/>
    </xf>
    <xf numFmtId="49" fontId="32" fillId="7" borderId="8" xfId="0" applyNumberFormat="1" applyFont="1" applyFill="1" applyBorder="1" applyAlignment="1" applyProtection="1">
      <alignment horizontal="left" vertical="center"/>
      <protection locked="0"/>
    </xf>
    <xf numFmtId="49" fontId="32" fillId="7" borderId="57" xfId="0" applyNumberFormat="1" applyFont="1" applyFill="1" applyBorder="1" applyAlignment="1" applyProtection="1">
      <alignment horizontal="left" vertical="center"/>
      <protection locked="0"/>
    </xf>
    <xf numFmtId="49" fontId="32" fillId="7" borderId="65" xfId="0" applyNumberFormat="1" applyFont="1" applyFill="1" applyBorder="1" applyAlignment="1" applyProtection="1">
      <alignment horizontal="left" vertical="center"/>
      <protection locked="0"/>
    </xf>
    <xf numFmtId="0" fontId="32" fillId="14" borderId="57" xfId="0" applyNumberFormat="1" applyFont="1" applyFill="1" applyBorder="1" applyAlignment="1" applyProtection="1">
      <alignment horizontal="center" vertical="center"/>
      <protection locked="0"/>
    </xf>
    <xf numFmtId="0" fontId="32" fillId="14" borderId="65" xfId="0" applyNumberFormat="1" applyFont="1" applyFill="1" applyBorder="1" applyAlignment="1" applyProtection="1">
      <alignment horizontal="center" vertical="center"/>
      <protection locked="0"/>
    </xf>
    <xf numFmtId="49" fontId="32" fillId="7" borderId="44" xfId="0" applyNumberFormat="1" applyFont="1" applyFill="1" applyBorder="1" applyAlignment="1" applyProtection="1">
      <alignment horizontal="center" vertical="center"/>
      <protection locked="0"/>
    </xf>
    <xf numFmtId="49" fontId="32" fillId="7" borderId="14" xfId="0" applyNumberFormat="1" applyFont="1" applyFill="1" applyBorder="1" applyAlignment="1" applyProtection="1">
      <alignment horizontal="center" vertical="center"/>
      <protection locked="0"/>
    </xf>
    <xf numFmtId="0" fontId="32" fillId="0" borderId="4" xfId="0" applyFont="1" applyBorder="1" applyAlignment="1">
      <alignment horizontal="center" vertical="center"/>
    </xf>
    <xf numFmtId="0" fontId="32" fillId="0" borderId="7" xfId="0" applyFont="1" applyBorder="1" applyAlignment="1">
      <alignment horizontal="center" vertical="center"/>
    </xf>
    <xf numFmtId="0" fontId="32" fillId="0" borderId="0" xfId="0" applyFont="1" applyAlignment="1">
      <alignment horizontal="center" vertical="center"/>
    </xf>
    <xf numFmtId="0" fontId="6" fillId="0" borderId="4" xfId="0" applyFont="1" applyBorder="1" applyAlignment="1">
      <alignment horizontal="center" vertical="center" wrapText="1"/>
    </xf>
    <xf numFmtId="0" fontId="6" fillId="0" borderId="6" xfId="0" applyFont="1" applyBorder="1" applyAlignment="1">
      <alignment horizontal="center" vertical="center"/>
    </xf>
    <xf numFmtId="0" fontId="38" fillId="0" borderId="59" xfId="0" applyFont="1" applyFill="1" applyBorder="1" applyAlignment="1">
      <alignment horizontal="center" vertical="center"/>
    </xf>
    <xf numFmtId="0" fontId="32" fillId="0" borderId="60" xfId="0" applyFont="1" applyFill="1" applyBorder="1" applyAlignment="1" applyProtection="1">
      <alignment horizontal="center" vertical="center" wrapText="1"/>
    </xf>
    <xf numFmtId="0" fontId="32" fillId="0" borderId="55" xfId="0" applyFont="1" applyFill="1" applyBorder="1" applyAlignment="1" applyProtection="1">
      <alignment horizontal="center" vertical="center" wrapText="1"/>
    </xf>
    <xf numFmtId="0" fontId="32" fillId="0" borderId="60" xfId="0" applyFont="1" applyFill="1" applyBorder="1" applyAlignment="1">
      <alignment horizontal="center" vertical="center" wrapText="1"/>
    </xf>
    <xf numFmtId="0" fontId="32" fillId="0" borderId="55" xfId="0" applyFont="1" applyFill="1" applyBorder="1" applyAlignment="1">
      <alignment horizontal="center" vertical="center"/>
    </xf>
    <xf numFmtId="0" fontId="32" fillId="0" borderId="61" xfId="0" applyFont="1" applyFill="1" applyBorder="1" applyAlignment="1" applyProtection="1">
      <alignment horizontal="center" vertical="center" wrapText="1"/>
    </xf>
    <xf numFmtId="0" fontId="32" fillId="0" borderId="62" xfId="0" applyFont="1" applyFill="1" applyBorder="1" applyAlignment="1" applyProtection="1">
      <alignment horizontal="center" vertical="center"/>
    </xf>
    <xf numFmtId="0" fontId="32" fillId="0" borderId="6" xfId="0" applyFont="1" applyBorder="1" applyAlignment="1">
      <alignment horizontal="center" vertical="center"/>
    </xf>
    <xf numFmtId="0" fontId="32" fillId="7" borderId="37" xfId="0" applyFont="1" applyFill="1" applyBorder="1" applyAlignment="1" applyProtection="1">
      <alignment horizontal="center" vertical="center" shrinkToFit="1"/>
      <protection locked="0"/>
    </xf>
    <xf numFmtId="0" fontId="32" fillId="7" borderId="53" xfId="0" applyFont="1" applyFill="1" applyBorder="1" applyAlignment="1" applyProtection="1">
      <alignment horizontal="center" vertical="center" shrinkToFit="1"/>
      <protection locked="0"/>
    </xf>
    <xf numFmtId="0" fontId="32" fillId="5" borderId="4" xfId="0" applyFont="1" applyFill="1" applyBorder="1" applyAlignment="1">
      <alignment horizontal="center" vertical="center"/>
    </xf>
    <xf numFmtId="0" fontId="32" fillId="5" borderId="11" xfId="0" applyFont="1" applyFill="1" applyBorder="1" applyAlignment="1">
      <alignment horizontal="center" vertical="center"/>
    </xf>
    <xf numFmtId="0" fontId="6" fillId="5" borderId="5" xfId="0" applyFont="1" applyFill="1" applyBorder="1" applyAlignment="1">
      <alignment horizontal="center" vertical="center"/>
    </xf>
    <xf numFmtId="0" fontId="6" fillId="5" borderId="1" xfId="0" applyFont="1" applyFill="1" applyBorder="1" applyAlignment="1">
      <alignment horizontal="center" vertical="center"/>
    </xf>
    <xf numFmtId="0" fontId="32" fillId="5" borderId="5" xfId="0" applyFont="1" applyFill="1" applyBorder="1" applyAlignment="1">
      <alignment horizontal="center" vertical="center"/>
    </xf>
    <xf numFmtId="0" fontId="32" fillId="5" borderId="1" xfId="0" applyFont="1" applyFill="1" applyBorder="1" applyAlignment="1">
      <alignment horizontal="center" vertical="center"/>
    </xf>
    <xf numFmtId="0" fontId="32" fillId="0" borderId="28" xfId="0" applyFont="1" applyFill="1" applyBorder="1" applyAlignment="1">
      <alignment horizontal="center" vertical="center"/>
    </xf>
    <xf numFmtId="0" fontId="32" fillId="0" borderId="54" xfId="0" applyFont="1" applyBorder="1" applyAlignment="1">
      <alignment horizontal="center" vertical="center"/>
    </xf>
    <xf numFmtId="0" fontId="32" fillId="0" borderId="53" xfId="0" applyFont="1" applyBorder="1" applyAlignment="1">
      <alignment horizontal="center" vertical="center"/>
    </xf>
    <xf numFmtId="0" fontId="32" fillId="5" borderId="54" xfId="0" applyFont="1" applyFill="1" applyBorder="1" applyAlignment="1">
      <alignment horizontal="center" vertical="center"/>
    </xf>
    <xf numFmtId="0" fontId="32" fillId="5" borderId="38" xfId="0" applyFont="1" applyFill="1" applyBorder="1" applyAlignment="1">
      <alignment horizontal="center" vertical="center"/>
    </xf>
    <xf numFmtId="0" fontId="32" fillId="7" borderId="57" xfId="0" applyNumberFormat="1" applyFont="1" applyFill="1" applyBorder="1" applyAlignment="1" applyProtection="1">
      <alignment horizontal="center" vertical="center"/>
      <protection locked="0"/>
    </xf>
    <xf numFmtId="0" fontId="32" fillId="7" borderId="58" xfId="0" applyNumberFormat="1" applyFont="1" applyFill="1" applyBorder="1" applyAlignment="1" applyProtection="1">
      <alignment horizontal="center" vertical="center"/>
      <protection locked="0"/>
    </xf>
    <xf numFmtId="0" fontId="32" fillId="0" borderId="11" xfId="0" applyFont="1" applyBorder="1" applyAlignment="1">
      <alignment horizontal="center" vertical="center" wrapText="1"/>
    </xf>
    <xf numFmtId="0" fontId="32" fillId="7" borderId="54" xfId="0" applyFont="1" applyFill="1" applyBorder="1" applyAlignment="1" applyProtection="1">
      <alignment horizontal="center" vertical="center" shrinkToFit="1"/>
      <protection locked="0"/>
    </xf>
    <xf numFmtId="0" fontId="4" fillId="13" borderId="46" xfId="0" applyFont="1" applyFill="1" applyBorder="1" applyAlignment="1">
      <alignment vertical="top" wrapText="1"/>
    </xf>
    <xf numFmtId="0" fontId="4" fillId="13" borderId="19" xfId="0" applyFont="1" applyFill="1" applyBorder="1" applyAlignment="1">
      <alignment vertical="top" wrapText="1"/>
    </xf>
    <xf numFmtId="0" fontId="4" fillId="13" borderId="47" xfId="0" applyFont="1" applyFill="1" applyBorder="1" applyAlignment="1">
      <alignment vertical="top" wrapText="1"/>
    </xf>
    <xf numFmtId="0" fontId="4" fillId="13" borderId="48" xfId="0" applyFont="1" applyFill="1" applyBorder="1" applyAlignment="1">
      <alignment vertical="top" wrapText="1"/>
    </xf>
    <xf numFmtId="0" fontId="4" fillId="13" borderId="0" xfId="0" applyFont="1" applyFill="1" applyBorder="1" applyAlignment="1">
      <alignment vertical="top" wrapText="1"/>
    </xf>
    <xf numFmtId="0" fontId="4" fillId="13" borderId="49" xfId="0" applyFont="1" applyFill="1" applyBorder="1" applyAlignment="1">
      <alignment vertical="top" wrapText="1"/>
    </xf>
    <xf numFmtId="0" fontId="4" fillId="13" borderId="50" xfId="0" applyFont="1" applyFill="1" applyBorder="1" applyAlignment="1">
      <alignment vertical="top" wrapText="1"/>
    </xf>
    <xf numFmtId="0" fontId="4" fillId="13" borderId="51" xfId="0" applyFont="1" applyFill="1" applyBorder="1" applyAlignment="1">
      <alignment vertical="top" wrapText="1"/>
    </xf>
    <xf numFmtId="0" fontId="4" fillId="13" borderId="52" xfId="0" applyFont="1" applyFill="1" applyBorder="1" applyAlignment="1">
      <alignment vertical="top" wrapText="1"/>
    </xf>
    <xf numFmtId="0" fontId="4" fillId="13" borderId="46" xfId="0" applyFont="1" applyFill="1" applyBorder="1" applyAlignment="1">
      <alignment horizontal="left" vertical="top" wrapText="1"/>
    </xf>
    <xf numFmtId="0" fontId="4" fillId="13" borderId="19" xfId="0" applyFont="1" applyFill="1" applyBorder="1" applyAlignment="1">
      <alignment horizontal="left" vertical="top" wrapText="1"/>
    </xf>
    <xf numFmtId="0" fontId="4" fillId="13" borderId="47" xfId="0" applyFont="1" applyFill="1" applyBorder="1" applyAlignment="1">
      <alignment horizontal="left" vertical="top" wrapText="1"/>
    </xf>
    <xf numFmtId="0" fontId="4" fillId="13" borderId="48" xfId="0" applyFont="1" applyFill="1" applyBorder="1" applyAlignment="1">
      <alignment horizontal="left" vertical="top" wrapText="1"/>
    </xf>
    <xf numFmtId="0" fontId="4" fillId="13" borderId="0" xfId="0" applyFont="1" applyFill="1" applyBorder="1" applyAlignment="1">
      <alignment horizontal="left" vertical="top" wrapText="1"/>
    </xf>
    <xf numFmtId="0" fontId="4" fillId="13" borderId="49" xfId="0" applyFont="1" applyFill="1" applyBorder="1" applyAlignment="1">
      <alignment horizontal="left" vertical="top" wrapText="1"/>
    </xf>
    <xf numFmtId="0" fontId="4" fillId="13" borderId="50" xfId="0" applyFont="1" applyFill="1" applyBorder="1" applyAlignment="1">
      <alignment horizontal="left" vertical="top" wrapText="1"/>
    </xf>
    <xf numFmtId="0" fontId="4" fillId="13" borderId="51" xfId="0" applyFont="1" applyFill="1" applyBorder="1" applyAlignment="1">
      <alignment horizontal="left" vertical="top" wrapText="1"/>
    </xf>
    <xf numFmtId="0" fontId="4" fillId="13" borderId="52" xfId="0" applyFont="1" applyFill="1" applyBorder="1" applyAlignment="1">
      <alignment horizontal="left" vertical="top" wrapText="1"/>
    </xf>
  </cellXfs>
  <cellStyles count="2">
    <cellStyle name="標準" xfId="0" builtinId="0"/>
    <cellStyle name="標準 2" xfId="1"/>
  </cellStyles>
  <dxfs count="119">
    <dxf>
      <fill>
        <patternFill>
          <bgColor indexed="27"/>
        </patternFill>
      </fill>
    </dxf>
    <dxf>
      <fill>
        <patternFill>
          <bgColor rgb="FFFFCCFF"/>
        </patternFill>
      </fill>
    </dxf>
    <dxf>
      <fill>
        <patternFill>
          <bgColor indexed="41"/>
        </patternFill>
      </fill>
    </dxf>
    <dxf>
      <fill>
        <patternFill>
          <bgColor rgb="FFFFCCFF"/>
        </patternFill>
      </fill>
    </dxf>
    <dxf>
      <fill>
        <patternFill>
          <bgColor indexed="10"/>
        </patternFill>
      </fill>
    </dxf>
    <dxf>
      <fill>
        <patternFill>
          <bgColor indexed="41"/>
        </patternFill>
      </fill>
    </dxf>
    <dxf>
      <fill>
        <patternFill>
          <bgColor rgb="FFFFCCFF"/>
        </patternFill>
      </fill>
    </dxf>
    <dxf>
      <fill>
        <patternFill>
          <bgColor indexed="41"/>
        </patternFill>
      </fill>
    </dxf>
    <dxf>
      <fill>
        <patternFill>
          <bgColor rgb="FFFFCCFF"/>
        </patternFill>
      </fill>
    </dxf>
    <dxf>
      <fill>
        <patternFill>
          <bgColor indexed="10"/>
        </patternFill>
      </fill>
    </dxf>
    <dxf>
      <fill>
        <patternFill>
          <bgColor indexed="41"/>
        </patternFill>
      </fill>
    </dxf>
    <dxf>
      <fill>
        <patternFill>
          <bgColor rgb="FFFFCCFF"/>
        </patternFill>
      </fill>
    </dxf>
    <dxf>
      <fill>
        <patternFill>
          <bgColor indexed="41"/>
        </patternFill>
      </fill>
    </dxf>
    <dxf>
      <fill>
        <patternFill>
          <bgColor rgb="FFFFCCFF"/>
        </patternFill>
      </fill>
    </dxf>
    <dxf>
      <fill>
        <patternFill>
          <bgColor indexed="41"/>
        </patternFill>
      </fill>
    </dxf>
    <dxf>
      <fill>
        <patternFill>
          <bgColor rgb="FFFFCCFF"/>
        </patternFill>
      </fill>
    </dxf>
    <dxf>
      <fill>
        <patternFill>
          <bgColor rgb="FFCC0000"/>
        </patternFill>
      </fill>
    </dxf>
    <dxf>
      <fill>
        <patternFill>
          <bgColor indexed="41"/>
        </patternFill>
      </fill>
    </dxf>
    <dxf>
      <fill>
        <patternFill>
          <bgColor rgb="FFFFCCFF"/>
        </patternFill>
      </fill>
    </dxf>
    <dxf>
      <fill>
        <patternFill>
          <bgColor indexed="41"/>
        </patternFill>
      </fill>
    </dxf>
    <dxf>
      <fill>
        <patternFill>
          <bgColor rgb="FFFFCCFF"/>
        </patternFill>
      </fill>
    </dxf>
    <dxf>
      <fill>
        <patternFill>
          <bgColor indexed="27"/>
        </patternFill>
      </fill>
    </dxf>
    <dxf>
      <fill>
        <patternFill>
          <bgColor rgb="FFFFCCFF"/>
        </patternFill>
      </fill>
    </dxf>
    <dxf>
      <fill>
        <patternFill>
          <bgColor indexed="27"/>
        </patternFill>
      </fill>
    </dxf>
    <dxf>
      <fill>
        <patternFill>
          <bgColor rgb="FFFFCCFF"/>
        </patternFill>
      </fill>
    </dxf>
    <dxf>
      <fill>
        <patternFill>
          <bgColor indexed="41"/>
        </patternFill>
      </fill>
    </dxf>
    <dxf>
      <fill>
        <patternFill>
          <bgColor rgb="FFFFCCFF"/>
        </patternFill>
      </fill>
    </dxf>
    <dxf>
      <fill>
        <patternFill>
          <bgColor indexed="10"/>
        </patternFill>
      </fill>
    </dxf>
    <dxf>
      <fill>
        <patternFill>
          <bgColor indexed="41"/>
        </patternFill>
      </fill>
    </dxf>
    <dxf>
      <fill>
        <patternFill>
          <bgColor rgb="FFFFCCFF"/>
        </patternFill>
      </fill>
    </dxf>
    <dxf>
      <fill>
        <patternFill>
          <bgColor indexed="41"/>
        </patternFill>
      </fill>
    </dxf>
    <dxf>
      <fill>
        <patternFill>
          <bgColor rgb="FFFFCCFF"/>
        </patternFill>
      </fill>
    </dxf>
    <dxf>
      <fill>
        <patternFill>
          <bgColor indexed="10"/>
        </patternFill>
      </fill>
    </dxf>
    <dxf>
      <fill>
        <patternFill>
          <bgColor indexed="41"/>
        </patternFill>
      </fill>
    </dxf>
    <dxf>
      <fill>
        <patternFill>
          <bgColor rgb="FFFFCCFF"/>
        </patternFill>
      </fill>
    </dxf>
    <dxf>
      <fill>
        <patternFill>
          <bgColor indexed="41"/>
        </patternFill>
      </fill>
    </dxf>
    <dxf>
      <fill>
        <patternFill>
          <bgColor rgb="FFFFCCFF"/>
        </patternFill>
      </fill>
    </dxf>
    <dxf>
      <fill>
        <patternFill>
          <bgColor indexed="41"/>
        </patternFill>
      </fill>
    </dxf>
    <dxf>
      <fill>
        <patternFill>
          <bgColor rgb="FFFFCCFF"/>
        </patternFill>
      </fill>
    </dxf>
    <dxf>
      <fill>
        <patternFill>
          <bgColor indexed="41"/>
        </patternFill>
      </fill>
    </dxf>
    <dxf>
      <fill>
        <patternFill>
          <bgColor rgb="FFFFCCFF"/>
        </patternFill>
      </fill>
    </dxf>
    <dxf>
      <fill>
        <patternFill>
          <bgColor indexed="10"/>
        </patternFill>
      </fill>
    </dxf>
    <dxf>
      <fill>
        <patternFill>
          <bgColor indexed="41"/>
        </patternFill>
      </fill>
    </dxf>
    <dxf>
      <fill>
        <patternFill>
          <bgColor rgb="FFFFCCFF"/>
        </patternFill>
      </fill>
    </dxf>
    <dxf>
      <fill>
        <patternFill>
          <bgColor indexed="41"/>
        </patternFill>
      </fill>
    </dxf>
    <dxf>
      <fill>
        <patternFill>
          <bgColor rgb="FFFFCCFF"/>
        </patternFill>
      </fill>
    </dxf>
    <dxf>
      <fill>
        <patternFill>
          <bgColor indexed="10"/>
        </patternFill>
      </fill>
    </dxf>
    <dxf>
      <fill>
        <patternFill>
          <bgColor indexed="41"/>
        </patternFill>
      </fill>
    </dxf>
    <dxf>
      <fill>
        <patternFill>
          <bgColor rgb="FFFFCCFF"/>
        </patternFill>
      </fill>
    </dxf>
    <dxf>
      <fill>
        <patternFill>
          <bgColor indexed="41"/>
        </patternFill>
      </fill>
    </dxf>
    <dxf>
      <fill>
        <patternFill>
          <bgColor rgb="FFFFCCFF"/>
        </patternFill>
      </fill>
    </dxf>
    <dxf>
      <fill>
        <patternFill>
          <bgColor indexed="41"/>
        </patternFill>
      </fill>
    </dxf>
    <dxf>
      <fill>
        <patternFill>
          <bgColor rgb="FFFFCCFF"/>
        </patternFill>
      </fill>
    </dxf>
    <dxf>
      <fill>
        <patternFill>
          <bgColor rgb="FFCC0000"/>
        </patternFill>
      </fill>
    </dxf>
    <dxf>
      <fill>
        <patternFill>
          <bgColor rgb="FFCC0000"/>
        </patternFill>
      </fill>
    </dxf>
    <dxf>
      <font>
        <condense val="0"/>
        <extend val="0"/>
        <color indexed="9"/>
      </font>
      <fill>
        <patternFill>
          <bgColor indexed="10"/>
        </patternFill>
      </fill>
    </dxf>
    <dxf>
      <font>
        <condense val="0"/>
        <extend val="0"/>
        <color indexed="9"/>
      </font>
      <fill>
        <patternFill>
          <bgColor indexed="10"/>
        </patternFill>
      </fill>
    </dxf>
    <dxf>
      <font>
        <condense val="0"/>
        <extend val="0"/>
        <color indexed="9"/>
      </font>
      <fill>
        <patternFill>
          <bgColor indexed="10"/>
        </patternFill>
      </fill>
    </dxf>
    <dxf>
      <font>
        <condense val="0"/>
        <extend val="0"/>
        <color indexed="9"/>
      </font>
      <fill>
        <patternFill>
          <bgColor indexed="10"/>
        </patternFill>
      </fill>
    </dxf>
    <dxf>
      <font>
        <condense val="0"/>
        <extend val="0"/>
        <color indexed="9"/>
      </font>
      <fill>
        <patternFill>
          <bgColor indexed="10"/>
        </patternFill>
      </fill>
    </dxf>
    <dxf>
      <font>
        <condense val="0"/>
        <extend val="0"/>
        <color indexed="9"/>
      </font>
      <fill>
        <patternFill>
          <bgColor indexed="10"/>
        </patternFill>
      </fill>
    </dxf>
    <dxf>
      <font>
        <condense val="0"/>
        <extend val="0"/>
        <color indexed="9"/>
      </font>
      <fill>
        <patternFill>
          <bgColor indexed="10"/>
        </patternFill>
      </fill>
    </dxf>
    <dxf>
      <font>
        <condense val="0"/>
        <extend val="0"/>
        <color indexed="9"/>
      </font>
      <fill>
        <patternFill>
          <bgColor indexed="10"/>
        </patternFill>
      </fill>
    </dxf>
    <dxf>
      <fill>
        <patternFill>
          <bgColor indexed="41"/>
        </patternFill>
      </fill>
    </dxf>
    <dxf>
      <fill>
        <patternFill>
          <bgColor rgb="FFFFCCFF"/>
        </patternFill>
      </fill>
    </dxf>
    <dxf>
      <fill>
        <patternFill>
          <bgColor indexed="10"/>
        </patternFill>
      </fill>
    </dxf>
    <dxf>
      <fill>
        <patternFill>
          <bgColor indexed="41"/>
        </patternFill>
      </fill>
    </dxf>
    <dxf>
      <fill>
        <patternFill>
          <bgColor rgb="FFFFCCFF"/>
        </patternFill>
      </fill>
    </dxf>
    <dxf>
      <fill>
        <patternFill>
          <bgColor indexed="41"/>
        </patternFill>
      </fill>
    </dxf>
    <dxf>
      <fill>
        <patternFill>
          <bgColor rgb="FFFFCCFF"/>
        </patternFill>
      </fill>
    </dxf>
    <dxf>
      <fill>
        <patternFill>
          <bgColor indexed="10"/>
        </patternFill>
      </fill>
    </dxf>
    <dxf>
      <fill>
        <patternFill>
          <bgColor indexed="41"/>
        </patternFill>
      </fill>
    </dxf>
    <dxf>
      <fill>
        <patternFill>
          <bgColor rgb="FFFFCCFF"/>
        </patternFill>
      </fill>
    </dxf>
    <dxf>
      <fill>
        <patternFill>
          <bgColor indexed="41"/>
        </patternFill>
      </fill>
    </dxf>
    <dxf>
      <fill>
        <patternFill>
          <bgColor rgb="FFFFCCFF"/>
        </patternFill>
      </fill>
    </dxf>
    <dxf>
      <fill>
        <patternFill>
          <bgColor indexed="41"/>
        </patternFill>
      </fill>
    </dxf>
    <dxf>
      <fill>
        <patternFill>
          <bgColor rgb="FFFFCCFF"/>
        </patternFill>
      </fill>
    </dxf>
    <dxf>
      <fill>
        <patternFill>
          <bgColor indexed="27"/>
        </patternFill>
      </fill>
    </dxf>
    <dxf>
      <fill>
        <patternFill>
          <bgColor rgb="FFFFCCFF"/>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color rgb="FFFF0000"/>
      </font>
      <fill>
        <patternFill patternType="none">
          <bgColor indexed="65"/>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0" tint="-0.24994659260841701"/>
        </patternFill>
      </fill>
    </dxf>
    <dxf>
      <fill>
        <patternFill>
          <bgColor theme="0" tint="-0.24994659260841701"/>
        </patternFill>
      </fill>
    </dxf>
    <dxf>
      <fill>
        <patternFill>
          <bgColor indexed="41"/>
        </patternFill>
      </fill>
    </dxf>
    <dxf>
      <fill>
        <patternFill>
          <bgColor rgb="FFFFCCFF"/>
        </patternFill>
      </fill>
    </dxf>
    <dxf>
      <fill>
        <patternFill>
          <bgColor indexed="41"/>
        </patternFill>
      </fill>
    </dxf>
    <dxf>
      <fill>
        <patternFill>
          <bgColor rgb="FFFFCCFF"/>
        </patternFill>
      </fill>
    </dxf>
    <dxf>
      <fill>
        <patternFill>
          <bgColor rgb="FFFF0000"/>
        </patternFill>
      </fill>
    </dxf>
    <dxf>
      <fill>
        <patternFill>
          <bgColor indexed="27"/>
        </patternFill>
      </fill>
    </dxf>
    <dxf>
      <fill>
        <patternFill>
          <bgColor rgb="FFFFCCFF"/>
        </patternFill>
      </fill>
    </dxf>
    <dxf>
      <font>
        <condense val="0"/>
        <extend val="0"/>
        <color indexed="9"/>
      </font>
      <fill>
        <patternFill>
          <bgColor indexed="10"/>
        </patternFill>
      </fill>
    </dxf>
    <dxf>
      <fill>
        <patternFill>
          <bgColor rgb="FFCC0000"/>
        </patternFill>
      </fill>
    </dxf>
    <dxf>
      <fill>
        <patternFill>
          <bgColor indexed="10"/>
        </patternFill>
      </fill>
    </dxf>
    <dxf>
      <fill>
        <patternFill>
          <bgColor rgb="FFFFC7CE"/>
        </patternFill>
      </fill>
    </dxf>
    <dxf>
      <fill>
        <patternFill>
          <bgColor rgb="FFFF0000"/>
        </patternFill>
      </fill>
    </dxf>
    <dxf>
      <fill>
        <patternFill>
          <bgColor rgb="FFFFC7CE"/>
        </patternFill>
      </fill>
    </dxf>
    <dxf>
      <font>
        <b/>
        <i val="0"/>
      </font>
      <fill>
        <patternFill>
          <bgColor rgb="FFFFFF00"/>
        </patternFill>
      </fill>
    </dxf>
    <dxf>
      <fill>
        <patternFill>
          <bgColor rgb="FFFFC7CE"/>
        </patternFill>
      </fill>
    </dxf>
    <dxf>
      <font>
        <b/>
        <i val="0"/>
      </font>
      <fill>
        <patternFill>
          <bgColor rgb="FFFFFF00"/>
        </patternFill>
      </fill>
    </dxf>
    <dxf>
      <font>
        <b/>
        <i val="0"/>
      </font>
      <fill>
        <patternFill>
          <bgColor rgb="FFFF0000"/>
        </patternFill>
      </fill>
    </dxf>
    <dxf>
      <fill>
        <patternFill>
          <bgColor indexed="41"/>
        </patternFill>
      </fill>
    </dxf>
    <dxf>
      <fill>
        <patternFill>
          <bgColor rgb="FFFFCCFF"/>
        </patternFill>
      </fill>
    </dxf>
    <dxf>
      <fill>
        <patternFill>
          <bgColor indexed="41"/>
        </patternFill>
      </fill>
    </dxf>
    <dxf>
      <fill>
        <patternFill>
          <bgColor rgb="FFFFCCFF"/>
        </patternFill>
      </fill>
    </dxf>
    <dxf>
      <fill>
        <patternFill>
          <bgColor indexed="27"/>
        </patternFill>
      </fill>
    </dxf>
    <dxf>
      <fill>
        <patternFill>
          <bgColor rgb="FFFFCCFF"/>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F83"/>
  <sheetViews>
    <sheetView showGridLines="0" tabSelected="1" zoomScale="150" zoomScaleNormal="150" workbookViewId="0">
      <selection activeCell="D22" sqref="D22"/>
    </sheetView>
  </sheetViews>
  <sheetFormatPr defaultRowHeight="15.75" x14ac:dyDescent="0.15"/>
  <cols>
    <col min="1" max="1" width="3.875" style="119" customWidth="1"/>
    <col min="2" max="3" width="4.375" style="119" customWidth="1"/>
    <col min="4" max="4" width="97.75" style="119" customWidth="1"/>
    <col min="5" max="6" width="4.375" style="119" customWidth="1"/>
    <col min="7" max="7" width="3" style="1" customWidth="1"/>
    <col min="8" max="16384" width="9" style="1"/>
  </cols>
  <sheetData>
    <row r="1" spans="1:6" ht="21" x14ac:dyDescent="0.15">
      <c r="B1" s="153" t="s">
        <v>93</v>
      </c>
      <c r="C1" s="153"/>
      <c r="D1" s="153"/>
      <c r="E1" s="153"/>
      <c r="F1" s="120"/>
    </row>
    <row r="2" spans="1:6" ht="24" x14ac:dyDescent="0.15">
      <c r="B2" s="121"/>
      <c r="C2" s="121"/>
      <c r="D2" s="122" t="s">
        <v>80</v>
      </c>
      <c r="E2" s="121"/>
      <c r="F2" s="121"/>
    </row>
    <row r="3" spans="1:6" s="46" customFormat="1" ht="24" x14ac:dyDescent="0.15">
      <c r="A3" s="123"/>
      <c r="B3" s="121"/>
      <c r="C3" s="121"/>
      <c r="D3" s="122" t="s">
        <v>94</v>
      </c>
      <c r="E3" s="121"/>
      <c r="F3" s="121"/>
    </row>
    <row r="4" spans="1:6" s="46" customFormat="1" ht="24" x14ac:dyDescent="0.15">
      <c r="A4" s="123"/>
      <c r="B4" s="121"/>
      <c r="C4" s="121"/>
      <c r="D4" s="122" t="s">
        <v>81</v>
      </c>
      <c r="E4" s="121"/>
      <c r="F4" s="121"/>
    </row>
    <row r="5" spans="1:6" s="46" customFormat="1" ht="24" x14ac:dyDescent="0.15">
      <c r="A5" s="123"/>
      <c r="B5" s="121"/>
      <c r="C5" s="121"/>
      <c r="D5" s="122" t="s">
        <v>180</v>
      </c>
      <c r="E5" s="121"/>
      <c r="F5" s="121"/>
    </row>
    <row r="6" spans="1:6" x14ac:dyDescent="0.15">
      <c r="C6" s="154" t="s">
        <v>95</v>
      </c>
      <c r="D6" s="154"/>
      <c r="E6" s="154"/>
      <c r="F6" s="124"/>
    </row>
    <row r="7" spans="1:6" x14ac:dyDescent="0.15">
      <c r="D7" s="119" t="s">
        <v>31</v>
      </c>
    </row>
    <row r="8" spans="1:6" x14ac:dyDescent="0.15">
      <c r="D8" s="119" t="s">
        <v>32</v>
      </c>
    </row>
    <row r="9" spans="1:6" x14ac:dyDescent="0.15">
      <c r="D9" s="119" t="s">
        <v>33</v>
      </c>
    </row>
    <row r="10" spans="1:6" x14ac:dyDescent="0.15">
      <c r="C10" s="154" t="s">
        <v>96</v>
      </c>
      <c r="D10" s="154"/>
      <c r="E10" s="154"/>
      <c r="F10" s="124"/>
    </row>
    <row r="11" spans="1:6" s="46" customFormat="1" x14ac:dyDescent="0.15">
      <c r="A11" s="123"/>
      <c r="B11" s="123"/>
      <c r="C11" s="121"/>
      <c r="D11" s="125" t="s">
        <v>97</v>
      </c>
      <c r="E11" s="121"/>
      <c r="F11" s="124"/>
    </row>
    <row r="12" spans="1:6" x14ac:dyDescent="0.15">
      <c r="D12" s="119" t="s">
        <v>98</v>
      </c>
    </row>
    <row r="13" spans="1:6" x14ac:dyDescent="0.15">
      <c r="D13" s="24" t="s">
        <v>99</v>
      </c>
    </row>
    <row r="14" spans="1:6" s="24" customFormat="1" x14ac:dyDescent="0.15">
      <c r="D14" s="24" t="s">
        <v>100</v>
      </c>
    </row>
    <row r="15" spans="1:6" x14ac:dyDescent="0.15">
      <c r="D15" s="119" t="s">
        <v>101</v>
      </c>
    </row>
    <row r="16" spans="1:6" s="24" customFormat="1" x14ac:dyDescent="0.15"/>
    <row r="17" spans="3:4" s="24" customFormat="1" x14ac:dyDescent="0.15">
      <c r="C17" s="126" t="s">
        <v>102</v>
      </c>
    </row>
    <row r="18" spans="3:4" x14ac:dyDescent="0.15">
      <c r="D18" s="127" t="s">
        <v>181</v>
      </c>
    </row>
    <row r="19" spans="3:4" x14ac:dyDescent="0.15">
      <c r="D19" s="127" t="s">
        <v>182</v>
      </c>
    </row>
    <row r="20" spans="3:4" x14ac:dyDescent="0.15">
      <c r="D20" s="127"/>
    </row>
    <row r="21" spans="3:4" s="24" customFormat="1" x14ac:dyDescent="0.15">
      <c r="C21" s="126" t="s">
        <v>103</v>
      </c>
    </row>
    <row r="22" spans="3:4" x14ac:dyDescent="0.15">
      <c r="D22" s="24" t="s">
        <v>177</v>
      </c>
    </row>
    <row r="23" spans="3:4" x14ac:dyDescent="0.15">
      <c r="D23" s="24" t="s">
        <v>186</v>
      </c>
    </row>
    <row r="24" spans="3:4" x14ac:dyDescent="0.15">
      <c r="D24" s="24" t="s">
        <v>84</v>
      </c>
    </row>
    <row r="25" spans="3:4" x14ac:dyDescent="0.15">
      <c r="D25" s="24" t="s">
        <v>104</v>
      </c>
    </row>
    <row r="26" spans="3:4" x14ac:dyDescent="0.15">
      <c r="D26" s="24" t="s">
        <v>105</v>
      </c>
    </row>
    <row r="27" spans="3:4" x14ac:dyDescent="0.15">
      <c r="D27" s="127" t="s">
        <v>106</v>
      </c>
    </row>
    <row r="28" spans="3:4" x14ac:dyDescent="0.15">
      <c r="D28" s="24" t="s">
        <v>107</v>
      </c>
    </row>
    <row r="29" spans="3:4" x14ac:dyDescent="0.15">
      <c r="D29" s="127" t="s">
        <v>142</v>
      </c>
    </row>
    <row r="30" spans="3:4" x14ac:dyDescent="0.15">
      <c r="D30" s="24" t="s">
        <v>108</v>
      </c>
    </row>
    <row r="31" spans="3:4" x14ac:dyDescent="0.15">
      <c r="D31" s="24" t="s">
        <v>109</v>
      </c>
    </row>
    <row r="32" spans="3:4" s="24" customFormat="1" x14ac:dyDescent="0.15">
      <c r="D32" s="24" t="s">
        <v>110</v>
      </c>
    </row>
    <row r="33" spans="3:4" x14ac:dyDescent="0.15">
      <c r="D33" s="127" t="s">
        <v>143</v>
      </c>
    </row>
    <row r="34" spans="3:4" x14ac:dyDescent="0.15">
      <c r="D34" s="127" t="s">
        <v>142</v>
      </c>
    </row>
    <row r="35" spans="3:4" x14ac:dyDescent="0.15">
      <c r="D35" s="24" t="s">
        <v>111</v>
      </c>
    </row>
    <row r="36" spans="3:4" s="24" customFormat="1" x14ac:dyDescent="0.15">
      <c r="D36" s="24" t="s">
        <v>112</v>
      </c>
    </row>
    <row r="37" spans="3:4" x14ac:dyDescent="0.15">
      <c r="D37" s="24" t="s">
        <v>113</v>
      </c>
    </row>
    <row r="38" spans="3:4" x14ac:dyDescent="0.15">
      <c r="D38" s="127" t="s">
        <v>114</v>
      </c>
    </row>
    <row r="39" spans="3:4" s="24" customFormat="1" x14ac:dyDescent="0.15">
      <c r="D39" s="24" t="s">
        <v>115</v>
      </c>
    </row>
    <row r="40" spans="3:4" s="24" customFormat="1" x14ac:dyDescent="0.15">
      <c r="D40" s="24" t="s">
        <v>116</v>
      </c>
    </row>
    <row r="41" spans="3:4" s="24" customFormat="1" x14ac:dyDescent="0.15">
      <c r="D41" s="24" t="s">
        <v>86</v>
      </c>
    </row>
    <row r="42" spans="3:4" s="24" customFormat="1" x14ac:dyDescent="0.15">
      <c r="D42" s="24" t="s">
        <v>117</v>
      </c>
    </row>
    <row r="43" spans="3:4" x14ac:dyDescent="0.15">
      <c r="D43" s="24" t="s">
        <v>144</v>
      </c>
    </row>
    <row r="44" spans="3:4" x14ac:dyDescent="0.15">
      <c r="D44" s="24" t="s">
        <v>118</v>
      </c>
    </row>
    <row r="45" spans="3:4" x14ac:dyDescent="0.15">
      <c r="D45" s="24"/>
    </row>
    <row r="46" spans="3:4" s="24" customFormat="1" x14ac:dyDescent="0.15">
      <c r="C46" s="126" t="s">
        <v>119</v>
      </c>
    </row>
    <row r="47" spans="3:4" s="24" customFormat="1" x14ac:dyDescent="0.15">
      <c r="D47" s="24" t="s">
        <v>148</v>
      </c>
    </row>
    <row r="48" spans="3:4" s="24" customFormat="1" x14ac:dyDescent="0.15">
      <c r="D48" s="24" t="s">
        <v>149</v>
      </c>
    </row>
    <row r="49" spans="3:6" s="24" customFormat="1" x14ac:dyDescent="0.15">
      <c r="D49" s="24" t="s">
        <v>120</v>
      </c>
    </row>
    <row r="50" spans="3:6" x14ac:dyDescent="0.15">
      <c r="D50" s="24" t="s">
        <v>150</v>
      </c>
    </row>
    <row r="51" spans="3:6" x14ac:dyDescent="0.15">
      <c r="D51" s="127" t="s">
        <v>142</v>
      </c>
    </row>
    <row r="52" spans="3:6" x14ac:dyDescent="0.15">
      <c r="D52" s="24" t="s">
        <v>108</v>
      </c>
    </row>
    <row r="53" spans="3:6" s="24" customFormat="1" x14ac:dyDescent="0.15">
      <c r="D53" s="24" t="s">
        <v>151</v>
      </c>
    </row>
    <row r="54" spans="3:6" x14ac:dyDescent="0.15">
      <c r="D54" s="24" t="s">
        <v>152</v>
      </c>
    </row>
    <row r="55" spans="3:6" x14ac:dyDescent="0.15">
      <c r="D55" s="24" t="s">
        <v>121</v>
      </c>
    </row>
    <row r="56" spans="3:6" x14ac:dyDescent="0.15">
      <c r="D56" s="127" t="s">
        <v>143</v>
      </c>
    </row>
    <row r="57" spans="3:6" x14ac:dyDescent="0.15">
      <c r="D57" s="127" t="s">
        <v>142</v>
      </c>
    </row>
    <row r="58" spans="3:6" x14ac:dyDescent="0.15">
      <c r="D58" s="24" t="s">
        <v>153</v>
      </c>
    </row>
    <row r="59" spans="3:6" x14ac:dyDescent="0.15">
      <c r="D59" s="24"/>
    </row>
    <row r="60" spans="3:6" s="24" customFormat="1" x14ac:dyDescent="0.15">
      <c r="C60" s="126" t="s">
        <v>170</v>
      </c>
    </row>
    <row r="61" spans="3:6" x14ac:dyDescent="0.15">
      <c r="C61" s="119" t="s">
        <v>123</v>
      </c>
      <c r="D61" s="127" t="s">
        <v>171</v>
      </c>
    </row>
    <row r="62" spans="3:6" x14ac:dyDescent="0.15">
      <c r="D62" s="24"/>
    </row>
    <row r="63" spans="3:6" x14ac:dyDescent="0.15">
      <c r="C63" s="154" t="s">
        <v>122</v>
      </c>
      <c r="D63" s="154"/>
      <c r="E63" s="154"/>
      <c r="F63" s="124"/>
    </row>
    <row r="64" spans="3:6" x14ac:dyDescent="0.15">
      <c r="D64" s="119" t="s">
        <v>48</v>
      </c>
    </row>
    <row r="65" spans="3:4" x14ac:dyDescent="0.15">
      <c r="D65" s="119" t="s">
        <v>49</v>
      </c>
    </row>
    <row r="66" spans="3:4" x14ac:dyDescent="0.15">
      <c r="D66" s="119" t="s">
        <v>50</v>
      </c>
    </row>
    <row r="67" spans="3:4" x14ac:dyDescent="0.15">
      <c r="D67" s="24" t="s">
        <v>51</v>
      </c>
    </row>
    <row r="68" spans="3:4" x14ac:dyDescent="0.15">
      <c r="D68" s="24" t="s">
        <v>82</v>
      </c>
    </row>
    <row r="69" spans="3:4" x14ac:dyDescent="0.15">
      <c r="D69" s="119" t="s">
        <v>34</v>
      </c>
    </row>
    <row r="70" spans="3:4" x14ac:dyDescent="0.15">
      <c r="C70" s="119" t="s">
        <v>123</v>
      </c>
      <c r="D70" s="119" t="s">
        <v>35</v>
      </c>
    </row>
    <row r="71" spans="3:4" x14ac:dyDescent="0.15">
      <c r="D71" s="119" t="s">
        <v>36</v>
      </c>
    </row>
    <row r="72" spans="3:4" x14ac:dyDescent="0.15">
      <c r="D72" s="119" t="s">
        <v>37</v>
      </c>
    </row>
    <row r="73" spans="3:4" x14ac:dyDescent="0.15">
      <c r="D73" s="119" t="s">
        <v>38</v>
      </c>
    </row>
    <row r="74" spans="3:4" x14ac:dyDescent="0.15">
      <c r="D74" s="119" t="s">
        <v>39</v>
      </c>
    </row>
    <row r="75" spans="3:4" x14ac:dyDescent="0.15">
      <c r="D75" s="119" t="s">
        <v>40</v>
      </c>
    </row>
    <row r="76" spans="3:4" x14ac:dyDescent="0.15">
      <c r="D76" s="119" t="s">
        <v>124</v>
      </c>
    </row>
    <row r="77" spans="3:4" x14ac:dyDescent="0.15">
      <c r="D77" s="119" t="s">
        <v>41</v>
      </c>
    </row>
    <row r="78" spans="3:4" x14ac:dyDescent="0.15">
      <c r="D78" s="119" t="s">
        <v>42</v>
      </c>
    </row>
    <row r="79" spans="3:4" x14ac:dyDescent="0.15">
      <c r="D79" s="119" t="s">
        <v>43</v>
      </c>
    </row>
    <row r="80" spans="3:4" x14ac:dyDescent="0.15">
      <c r="D80" s="119" t="s">
        <v>44</v>
      </c>
    </row>
    <row r="81" spans="4:4" x14ac:dyDescent="0.15">
      <c r="D81" s="119" t="s">
        <v>45</v>
      </c>
    </row>
    <row r="82" spans="4:4" x14ac:dyDescent="0.15">
      <c r="D82" s="24" t="s">
        <v>83</v>
      </c>
    </row>
    <row r="83" spans="4:4" x14ac:dyDescent="0.15">
      <c r="D83" s="119" t="s">
        <v>154</v>
      </c>
    </row>
  </sheetData>
  <mergeCells count="4">
    <mergeCell ref="B1:E1"/>
    <mergeCell ref="C6:E6"/>
    <mergeCell ref="C10:E10"/>
    <mergeCell ref="C63:E63"/>
  </mergeCells>
  <phoneticPr fontId="21"/>
  <pageMargins left="0.15748031496062992" right="0.19685039370078741" top="0.35433070866141736" bottom="0.35433070866141736" header="0.51181102362204722" footer="0.51181102362204722"/>
  <pageSetup paperSize="9" scale="83" orientation="portrait" horizontalDpi="1200" verticalDpi="12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FF00"/>
  </sheetPr>
  <dimension ref="A1:AO156"/>
  <sheetViews>
    <sheetView showGridLines="0" zoomScale="80" zoomScaleNormal="80" workbookViewId="0">
      <selection activeCell="B4" sqref="B4:C4"/>
    </sheetView>
  </sheetViews>
  <sheetFormatPr defaultColWidth="8.875" defaultRowHeight="15.75" x14ac:dyDescent="0.15"/>
  <cols>
    <col min="1" max="1" width="3.125" style="1" customWidth="1"/>
    <col min="2" max="2" width="7.5" style="4" customWidth="1"/>
    <col min="3" max="3" width="8.625" style="4" customWidth="1"/>
    <col min="4" max="4" width="10" style="1" customWidth="1"/>
    <col min="5" max="5" width="16.875" style="1" customWidth="1"/>
    <col min="6" max="6" width="9.5" style="4" customWidth="1"/>
    <col min="7" max="9" width="13.875" style="4" customWidth="1"/>
    <col min="10" max="10" width="3.125" style="1" customWidth="1"/>
    <col min="11" max="11" width="17.875" style="1" customWidth="1"/>
    <col min="12" max="12" width="8.625" style="1" customWidth="1"/>
    <col min="13" max="14" width="8.5" style="4" customWidth="1"/>
    <col min="15" max="15" width="8.375" style="1" customWidth="1"/>
    <col min="16" max="16" width="7.5" style="1" customWidth="1"/>
    <col min="17" max="20" width="15" style="1" hidden="1" customWidth="1"/>
    <col min="21" max="21" width="4.25" style="1" hidden="1" customWidth="1"/>
    <col min="22" max="22" width="7.125" style="1" hidden="1" customWidth="1"/>
    <col min="23" max="23" width="6.25" style="1" hidden="1" customWidth="1"/>
    <col min="24" max="24" width="2.5" style="1" hidden="1" customWidth="1"/>
    <col min="25" max="31" width="3.25" style="24" hidden="1" customWidth="1"/>
    <col min="32" max="32" width="3.25" style="148" hidden="1" customWidth="1"/>
    <col min="33" max="35" width="3.25" style="1" hidden="1" customWidth="1"/>
    <col min="36" max="36" width="15.5" style="1" hidden="1" customWidth="1"/>
    <col min="37" max="37" width="8.125" style="1" hidden="1" customWidth="1"/>
    <col min="38" max="38" width="7.5" style="1" hidden="1" customWidth="1"/>
    <col min="39" max="39" width="15" style="1" hidden="1" customWidth="1"/>
    <col min="40" max="41" width="7.5" style="1" hidden="1" customWidth="1"/>
    <col min="42" max="42" width="5" style="1" customWidth="1"/>
    <col min="43" max="43" width="8.875" style="1" customWidth="1"/>
    <col min="44" max="16384" width="8.875" style="1"/>
  </cols>
  <sheetData>
    <row r="1" spans="1:41" ht="25.5" customHeight="1" thickBot="1" x14ac:dyDescent="0.2">
      <c r="B1" s="188" t="s">
        <v>183</v>
      </c>
      <c r="C1" s="188"/>
      <c r="D1" s="188"/>
      <c r="E1" s="188"/>
      <c r="F1" s="188"/>
      <c r="G1" s="185" t="s">
        <v>7</v>
      </c>
      <c r="H1" s="185"/>
      <c r="I1" s="185"/>
      <c r="K1" s="2"/>
      <c r="L1" s="2"/>
      <c r="M1" s="2"/>
      <c r="N1" s="2"/>
      <c r="O1" s="2"/>
      <c r="P1" s="2"/>
    </row>
    <row r="2" spans="1:41" ht="6.75" customHeight="1" thickTop="1" thickBot="1" x14ac:dyDescent="0.2">
      <c r="K2" s="2"/>
      <c r="L2" s="2"/>
      <c r="M2" s="2"/>
      <c r="N2" s="2"/>
      <c r="O2" s="2"/>
      <c r="P2" s="2"/>
    </row>
    <row r="3" spans="1:41" ht="27" customHeight="1" x14ac:dyDescent="0.15">
      <c r="B3" s="204" t="s">
        <v>46</v>
      </c>
      <c r="C3" s="192"/>
      <c r="D3" s="189" t="s">
        <v>187</v>
      </c>
      <c r="E3" s="190"/>
      <c r="F3" s="191" t="s">
        <v>175</v>
      </c>
      <c r="G3" s="192"/>
      <c r="H3" s="193" t="s">
        <v>174</v>
      </c>
      <c r="I3" s="194"/>
      <c r="K3" s="213" t="s">
        <v>139</v>
      </c>
      <c r="L3" s="214"/>
      <c r="M3" s="214"/>
      <c r="N3" s="214"/>
      <c r="O3" s="215"/>
      <c r="P3" s="5"/>
    </row>
    <row r="4" spans="1:41" ht="27" customHeight="1" x14ac:dyDescent="0.15">
      <c r="B4" s="181"/>
      <c r="C4" s="182"/>
      <c r="D4" s="179"/>
      <c r="E4" s="180"/>
      <c r="F4" s="209"/>
      <c r="G4" s="210"/>
      <c r="H4" s="167"/>
      <c r="I4" s="168"/>
      <c r="K4" s="216"/>
      <c r="L4" s="217"/>
      <c r="M4" s="217"/>
      <c r="N4" s="217"/>
      <c r="O4" s="218"/>
      <c r="P4" s="5"/>
    </row>
    <row r="5" spans="1:41" ht="27" customHeight="1" x14ac:dyDescent="0.15">
      <c r="B5" s="211" t="s">
        <v>11</v>
      </c>
      <c r="C5" s="6" t="s">
        <v>12</v>
      </c>
      <c r="D5" s="177"/>
      <c r="E5" s="178"/>
      <c r="F5" s="111" t="s">
        <v>85</v>
      </c>
      <c r="G5" s="172"/>
      <c r="H5" s="173"/>
      <c r="I5" s="174"/>
      <c r="K5" s="216"/>
      <c r="L5" s="217"/>
      <c r="M5" s="217"/>
      <c r="N5" s="217"/>
      <c r="O5" s="218"/>
      <c r="P5" s="5"/>
    </row>
    <row r="6" spans="1:41" ht="27" customHeight="1" thickBot="1" x14ac:dyDescent="0.2">
      <c r="B6" s="184"/>
      <c r="C6" s="7" t="s">
        <v>47</v>
      </c>
      <c r="D6" s="175"/>
      <c r="E6" s="175"/>
      <c r="F6" s="175"/>
      <c r="G6" s="175"/>
      <c r="H6" s="175"/>
      <c r="I6" s="176"/>
      <c r="K6" s="216"/>
      <c r="L6" s="217"/>
      <c r="M6" s="217"/>
      <c r="N6" s="217"/>
      <c r="O6" s="218"/>
      <c r="P6" s="5"/>
    </row>
    <row r="7" spans="1:41" ht="27" customHeight="1" thickBot="1" x14ac:dyDescent="0.2">
      <c r="B7" s="8" t="s">
        <v>0</v>
      </c>
      <c r="C7" s="9"/>
      <c r="D7" s="10"/>
      <c r="E7" s="10"/>
      <c r="F7" s="9"/>
      <c r="G7" s="11" t="str">
        <f>IF(SUM(AN13:AO39)&gt;0,"参加制限を超えている種目があります","")</f>
        <v/>
      </c>
      <c r="H7" s="11"/>
      <c r="I7" s="11"/>
      <c r="K7" s="219"/>
      <c r="L7" s="220"/>
      <c r="M7" s="220"/>
      <c r="N7" s="220"/>
      <c r="O7" s="221"/>
      <c r="P7" s="12"/>
    </row>
    <row r="8" spans="1:41" ht="27" customHeight="1" x14ac:dyDescent="0.15">
      <c r="B8" s="186" t="s">
        <v>3</v>
      </c>
      <c r="C8" s="187"/>
      <c r="D8" s="13"/>
      <c r="E8" s="14" t="s">
        <v>19</v>
      </c>
      <c r="G8" s="15" t="s">
        <v>4</v>
      </c>
      <c r="H8" s="16" t="s">
        <v>5</v>
      </c>
      <c r="I8" s="17" t="s">
        <v>6</v>
      </c>
      <c r="M8" s="1"/>
      <c r="N8" s="1"/>
    </row>
    <row r="9" spans="1:41" ht="27" customHeight="1" thickBot="1" x14ac:dyDescent="0.2">
      <c r="B9" s="18">
        <f>SUM(A15+A35+A55+A75+A95)</f>
        <v>0</v>
      </c>
      <c r="C9" s="19">
        <f>SUM(A16+A36+A56+A76+A96)</f>
        <v>0</v>
      </c>
      <c r="D9" s="13"/>
      <c r="E9" s="20" t="str">
        <f>IF(B4="","",VLOOKUP(B4,V12:W14,2,FALSE))</f>
        <v/>
      </c>
      <c r="G9" s="59">
        <f>IF(E9="",0,C9*E9)</f>
        <v>0</v>
      </c>
      <c r="H9" s="60">
        <f>IF(リレー申込票!I6="",0,リレー申込票!I6)</f>
        <v>0</v>
      </c>
      <c r="I9" s="61">
        <f>SUM(G9+H9)</f>
        <v>0</v>
      </c>
      <c r="L9" s="21"/>
      <c r="M9" s="21"/>
      <c r="N9" s="1"/>
      <c r="Q9" s="151" t="s">
        <v>188</v>
      </c>
      <c r="R9" s="151"/>
      <c r="S9" s="151"/>
      <c r="T9" s="151"/>
      <c r="U9" s="151"/>
      <c r="V9" s="151"/>
      <c r="W9" s="151"/>
    </row>
    <row r="10" spans="1:41" ht="6.75" customHeight="1" thickBot="1" x14ac:dyDescent="0.2">
      <c r="B10" s="8"/>
      <c r="G10" s="8"/>
      <c r="L10" s="22" t="s">
        <v>129</v>
      </c>
      <c r="M10" s="22" t="s">
        <v>130</v>
      </c>
      <c r="O10" s="23"/>
      <c r="P10" s="23"/>
      <c r="Q10" s="24"/>
      <c r="R10" s="24"/>
      <c r="S10" s="24"/>
      <c r="T10" s="24"/>
      <c r="U10" s="24"/>
      <c r="V10" s="24"/>
      <c r="W10" s="24"/>
      <c r="X10" s="24"/>
      <c r="AG10" s="24"/>
    </row>
    <row r="11" spans="1:41" ht="26.25" customHeight="1" thickBot="1" x14ac:dyDescent="0.2">
      <c r="B11" s="183" t="s">
        <v>13</v>
      </c>
      <c r="C11" s="164" t="s">
        <v>14</v>
      </c>
      <c r="D11" s="166" t="s">
        <v>90</v>
      </c>
      <c r="E11" s="25" t="s">
        <v>12</v>
      </c>
      <c r="F11" s="205" t="s">
        <v>15</v>
      </c>
      <c r="G11" s="166" t="s">
        <v>1</v>
      </c>
      <c r="H11" s="166"/>
      <c r="I11" s="195"/>
      <c r="K11" s="26" t="s">
        <v>16</v>
      </c>
      <c r="L11" s="26"/>
      <c r="M11" s="113" t="str">
        <f>IF(SUM(AN13:AO39)&gt;0,"参加制限を超えている種目があります","")</f>
        <v/>
      </c>
      <c r="N11" s="11"/>
      <c r="O11" s="11"/>
      <c r="P11" s="11"/>
      <c r="Q11" s="24"/>
      <c r="R11" s="24"/>
      <c r="S11" s="24" t="s">
        <v>155</v>
      </c>
      <c r="T11" s="24" t="s">
        <v>156</v>
      </c>
      <c r="U11" s="24"/>
      <c r="V11" s="24"/>
      <c r="W11" s="24"/>
      <c r="X11" s="24"/>
      <c r="AG11" s="24"/>
      <c r="AJ11" s="152" t="s">
        <v>79</v>
      </c>
      <c r="AK11" s="27"/>
      <c r="AM11" s="1" t="s">
        <v>189</v>
      </c>
    </row>
    <row r="12" spans="1:41" ht="26.25" customHeight="1" thickBot="1" x14ac:dyDescent="0.2">
      <c r="B12" s="184"/>
      <c r="C12" s="165"/>
      <c r="D12" s="165"/>
      <c r="E12" s="28" t="s">
        <v>17</v>
      </c>
      <c r="F12" s="206"/>
      <c r="G12" s="169" t="s">
        <v>2</v>
      </c>
      <c r="H12" s="170"/>
      <c r="I12" s="171"/>
      <c r="K12" s="114" t="s">
        <v>137</v>
      </c>
      <c r="L12" s="29" t="s">
        <v>125</v>
      </c>
      <c r="M12" s="112" t="s">
        <v>126</v>
      </c>
      <c r="P12" s="23"/>
      <c r="Q12" s="24" t="s">
        <v>125</v>
      </c>
      <c r="R12" s="24" t="s">
        <v>126</v>
      </c>
      <c r="S12" s="24" t="s">
        <v>125</v>
      </c>
      <c r="T12" s="24" t="s">
        <v>126</v>
      </c>
      <c r="U12" s="30">
        <v>1</v>
      </c>
      <c r="V12" s="24" t="s">
        <v>23</v>
      </c>
      <c r="W12" s="24">
        <v>1500</v>
      </c>
      <c r="AG12" s="24"/>
      <c r="AJ12" s="114" t="s">
        <v>138</v>
      </c>
      <c r="AK12" s="29" t="s">
        <v>127</v>
      </c>
      <c r="AL12" s="112" t="s">
        <v>128</v>
      </c>
      <c r="AM12" s="114" t="s">
        <v>138</v>
      </c>
      <c r="AN12" s="29" t="s">
        <v>127</v>
      </c>
      <c r="AO12" s="112" t="s">
        <v>128</v>
      </c>
    </row>
    <row r="13" spans="1:41" ht="26.25" customHeight="1" x14ac:dyDescent="0.15">
      <c r="B13" s="198" t="s">
        <v>18</v>
      </c>
      <c r="C13" s="200" t="s">
        <v>126</v>
      </c>
      <c r="D13" s="202">
        <v>1234</v>
      </c>
      <c r="E13" s="115" t="s">
        <v>9</v>
      </c>
      <c r="F13" s="207">
        <v>2</v>
      </c>
      <c r="G13" s="116" t="s">
        <v>8</v>
      </c>
      <c r="H13" s="117"/>
      <c r="I13" s="118"/>
      <c r="K13" s="31" t="s">
        <v>52</v>
      </c>
      <c r="L13" s="143">
        <f t="shared" ref="L13:M17" si="0">COUNTIF($AG$15:$AH$114,L$10&amp;$K13)</f>
        <v>0</v>
      </c>
      <c r="M13" s="144">
        <f t="shared" si="0"/>
        <v>0</v>
      </c>
      <c r="P13" s="23"/>
      <c r="Q13" s="24" t="s">
        <v>61</v>
      </c>
      <c r="R13" s="24" t="s">
        <v>61</v>
      </c>
      <c r="S13" s="24" t="s">
        <v>61</v>
      </c>
      <c r="T13" s="24" t="s">
        <v>61</v>
      </c>
      <c r="U13" s="30">
        <v>2</v>
      </c>
      <c r="V13" s="24" t="s">
        <v>59</v>
      </c>
      <c r="W13" s="24">
        <v>1000</v>
      </c>
      <c r="AG13" s="24"/>
      <c r="AH13" s="24"/>
      <c r="AI13" s="24"/>
      <c r="AJ13" s="32" t="s">
        <v>52</v>
      </c>
      <c r="AK13" s="33">
        <v>5</v>
      </c>
      <c r="AL13" s="34">
        <v>5</v>
      </c>
      <c r="AM13" s="32" t="s">
        <v>52</v>
      </c>
      <c r="AN13" s="33">
        <f t="shared" ref="AN13:AO17" si="1">IF(L13-AK13&lt;1,0,L13-AK13)</f>
        <v>0</v>
      </c>
      <c r="AO13" s="34">
        <f t="shared" si="1"/>
        <v>0</v>
      </c>
    </row>
    <row r="14" spans="1:41" ht="26.25" customHeight="1" x14ac:dyDescent="0.15">
      <c r="B14" s="199"/>
      <c r="C14" s="201"/>
      <c r="D14" s="203"/>
      <c r="E14" s="35" t="s">
        <v>10</v>
      </c>
      <c r="F14" s="208"/>
      <c r="G14" s="110">
        <v>10129</v>
      </c>
      <c r="H14" s="36"/>
      <c r="I14" s="37"/>
      <c r="K14" s="31" t="s">
        <v>72</v>
      </c>
      <c r="L14" s="143">
        <f t="shared" si="0"/>
        <v>0</v>
      </c>
      <c r="M14" s="144">
        <f t="shared" si="0"/>
        <v>0</v>
      </c>
      <c r="P14" s="23"/>
      <c r="Q14" s="24" t="s">
        <v>88</v>
      </c>
      <c r="R14" s="24" t="s">
        <v>88</v>
      </c>
      <c r="S14" s="24" t="s">
        <v>88</v>
      </c>
      <c r="T14" s="24" t="s">
        <v>88</v>
      </c>
      <c r="U14" s="30">
        <v>3</v>
      </c>
      <c r="V14" s="24" t="s">
        <v>60</v>
      </c>
      <c r="W14" s="24">
        <v>800</v>
      </c>
      <c r="AG14" s="24"/>
      <c r="AJ14" s="32" t="s">
        <v>72</v>
      </c>
      <c r="AK14" s="33">
        <v>5</v>
      </c>
      <c r="AL14" s="34">
        <v>5</v>
      </c>
      <c r="AM14" s="32" t="s">
        <v>72</v>
      </c>
      <c r="AN14" s="33">
        <f t="shared" si="1"/>
        <v>0</v>
      </c>
      <c r="AO14" s="34">
        <f t="shared" si="1"/>
        <v>0</v>
      </c>
    </row>
    <row r="15" spans="1:41" ht="27" customHeight="1" x14ac:dyDescent="0.15">
      <c r="A15" s="39">
        <f>COUNTA(E15,E17,E19,E21,E23,E25,E27,E29,E31,E33)</f>
        <v>0</v>
      </c>
      <c r="B15" s="155">
        <f>IF(AE15&lt;1,1,"ﾅﾝﾊﾞｰｶｰﾄﾞが重複しています")</f>
        <v>1</v>
      </c>
      <c r="C15" s="157"/>
      <c r="D15" s="157"/>
      <c r="E15" s="40"/>
      <c r="F15" s="196"/>
      <c r="G15" s="109"/>
      <c r="H15" s="109"/>
      <c r="I15" s="107"/>
      <c r="J15" s="147" t="str">
        <f>IF(E15="","",LEN(E15)-LEN(SUBSTITUTE(SUBSTITUTE(E15," ",),"　",)))</f>
        <v/>
      </c>
      <c r="K15" s="31" t="s">
        <v>54</v>
      </c>
      <c r="L15" s="143">
        <f t="shared" si="0"/>
        <v>0</v>
      </c>
      <c r="M15" s="144">
        <f t="shared" si="0"/>
        <v>0</v>
      </c>
      <c r="P15" s="23"/>
      <c r="Q15" s="24" t="s">
        <v>87</v>
      </c>
      <c r="R15" s="24" t="s">
        <v>87</v>
      </c>
      <c r="S15" s="24" t="s">
        <v>87</v>
      </c>
      <c r="T15" s="24" t="s">
        <v>87</v>
      </c>
      <c r="U15" s="30">
        <v>4</v>
      </c>
      <c r="V15" s="24"/>
      <c r="W15" s="24"/>
      <c r="X15" s="24"/>
      <c r="Y15" s="99" t="str">
        <f>IF(D15="","",C15&amp;D15)</f>
        <v/>
      </c>
      <c r="Z15" s="99">
        <f>IF(Y15="",1,Y15)</f>
        <v>1</v>
      </c>
      <c r="AA15" s="99">
        <f>IF(ISERROR(VLOOKUP(Z15,$Y$13:Y14,1,FALSE)),0,VLOOKUP(Z15,$Y$13:Y14,1,FALSE))</f>
        <v>0</v>
      </c>
      <c r="AB15" s="99" t="str">
        <f>IF(D15="","",C15&amp;D15&amp;E15)</f>
        <v/>
      </c>
      <c r="AC15" s="99">
        <f>IF(AB15="",1,AB15)</f>
        <v>1</v>
      </c>
      <c r="AD15" s="100">
        <f>IF(ISERROR(VLOOKUP(AC15,$AB$13:AB14,1,FALSE)),0,VLOOKUP(AC15,$AB$13:AB14,1,FALSE))</f>
        <v>0</v>
      </c>
      <c r="AE15" s="100">
        <f>IF(Z15=AA15,1,0)-AD16</f>
        <v>0</v>
      </c>
      <c r="AF15" s="149">
        <f>IF($B$4="中学",$B$4&amp;C15,C15)</f>
        <v>0</v>
      </c>
      <c r="AG15" s="99" t="str">
        <f>C15&amp;G15</f>
        <v/>
      </c>
      <c r="AH15" s="41" t="str">
        <f>C15&amp;H15</f>
        <v/>
      </c>
      <c r="AJ15" s="32" t="s">
        <v>54</v>
      </c>
      <c r="AK15" s="33">
        <v>5</v>
      </c>
      <c r="AL15" s="34">
        <v>5</v>
      </c>
      <c r="AM15" s="32" t="s">
        <v>54</v>
      </c>
      <c r="AN15" s="33">
        <f t="shared" si="1"/>
        <v>0</v>
      </c>
      <c r="AO15" s="34">
        <f t="shared" si="1"/>
        <v>0</v>
      </c>
    </row>
    <row r="16" spans="1:41" ht="27" customHeight="1" x14ac:dyDescent="0.15">
      <c r="A16" s="44">
        <f>COUNTA(G15:I15,G17:I17,G19:I19,G21:I21,G23:I23,G25:I25,G27:I27,G29:I29,G31:I31,G33:I33)</f>
        <v>0</v>
      </c>
      <c r="B16" s="156"/>
      <c r="C16" s="157"/>
      <c r="D16" s="157"/>
      <c r="E16" s="40"/>
      <c r="F16" s="159"/>
      <c r="G16" s="109"/>
      <c r="H16" s="109"/>
      <c r="I16" s="107"/>
      <c r="K16" s="31" t="s">
        <v>55</v>
      </c>
      <c r="L16" s="143">
        <f t="shared" si="0"/>
        <v>0</v>
      </c>
      <c r="M16" s="144">
        <f t="shared" si="0"/>
        <v>0</v>
      </c>
      <c r="P16" s="23"/>
      <c r="Q16" s="24" t="s">
        <v>89</v>
      </c>
      <c r="R16" s="24" t="s">
        <v>89</v>
      </c>
      <c r="S16" s="24" t="s">
        <v>89</v>
      </c>
      <c r="T16" s="24" t="s">
        <v>89</v>
      </c>
      <c r="U16" s="30">
        <v>5</v>
      </c>
      <c r="V16" s="24"/>
      <c r="W16" s="24"/>
      <c r="X16" s="24"/>
      <c r="Y16" s="101"/>
      <c r="Z16" s="102"/>
      <c r="AA16" s="102"/>
      <c r="AB16" s="102"/>
      <c r="AC16" s="102"/>
      <c r="AD16" s="100">
        <f>IF(AC15=AD15,1,0)</f>
        <v>0</v>
      </c>
      <c r="AE16" s="100"/>
      <c r="AF16" s="150"/>
      <c r="AG16" s="102"/>
      <c r="AH16" s="45"/>
      <c r="AI16" s="24"/>
      <c r="AJ16" s="32" t="s">
        <v>55</v>
      </c>
      <c r="AK16" s="33">
        <v>5</v>
      </c>
      <c r="AL16" s="34">
        <v>5</v>
      </c>
      <c r="AM16" s="32" t="s">
        <v>55</v>
      </c>
      <c r="AN16" s="33">
        <f t="shared" si="1"/>
        <v>0</v>
      </c>
      <c r="AO16" s="34">
        <f t="shared" si="1"/>
        <v>0</v>
      </c>
    </row>
    <row r="17" spans="2:41" ht="27" customHeight="1" x14ac:dyDescent="0.15">
      <c r="B17" s="155">
        <f>IF(AE17&lt;1,2,"ﾅﾝﾊﾞｰｶｰﾄﾞが重複しています")</f>
        <v>2</v>
      </c>
      <c r="C17" s="157"/>
      <c r="D17" s="157"/>
      <c r="E17" s="40"/>
      <c r="F17" s="196"/>
      <c r="G17" s="133"/>
      <c r="H17" s="133"/>
      <c r="I17" s="107"/>
      <c r="J17" s="147" t="str">
        <f>IF(E17="","",LEN(E17)-LEN(SUBSTITUTE(SUBSTITUTE(E17," ",),"　",)))</f>
        <v/>
      </c>
      <c r="K17" s="31" t="s">
        <v>74</v>
      </c>
      <c r="L17" s="143">
        <f t="shared" si="0"/>
        <v>0</v>
      </c>
      <c r="M17" s="144">
        <f t="shared" si="0"/>
        <v>0</v>
      </c>
      <c r="P17" s="23"/>
      <c r="Q17" s="1" t="s">
        <v>73</v>
      </c>
      <c r="R17" s="1" t="s">
        <v>73</v>
      </c>
      <c r="S17" s="1" t="s">
        <v>73</v>
      </c>
      <c r="T17" s="1" t="s">
        <v>73</v>
      </c>
      <c r="U17" s="30">
        <v>6</v>
      </c>
      <c r="V17" s="24"/>
      <c r="W17" s="24"/>
      <c r="X17" s="24"/>
      <c r="Y17" s="99" t="str">
        <f>IF(D17="","",C17&amp;D17)</f>
        <v/>
      </c>
      <c r="Z17" s="99">
        <f>IF(Y17="",1,Y17)</f>
        <v>1</v>
      </c>
      <c r="AA17" s="99">
        <f>IF(ISERROR(VLOOKUP(Z17,$Y$13:Y16,1,FALSE)),0,VLOOKUP(Z17,$Y$13:Y16,1,FALSE))</f>
        <v>0</v>
      </c>
      <c r="AB17" s="99" t="str">
        <f>IF(D17="","",C17&amp;D17&amp;E17)</f>
        <v/>
      </c>
      <c r="AC17" s="99">
        <f>IF(AB17="",1,AB17)</f>
        <v>1</v>
      </c>
      <c r="AD17" s="100">
        <f>IF(ISERROR(VLOOKUP(AC17,$AB$13:AB16,1,FALSE)),0,VLOOKUP(AC17,$AB$13:AB16,1,FALSE))</f>
        <v>0</v>
      </c>
      <c r="AE17" s="100">
        <f>IF(Z17=AA17,1,0)-AD18</f>
        <v>0</v>
      </c>
      <c r="AF17" s="149">
        <f>IF($B$4="中学",$B$4&amp;C17,C17)</f>
        <v>0</v>
      </c>
      <c r="AG17" s="99" t="str">
        <f>C17&amp;G17</f>
        <v/>
      </c>
      <c r="AH17" s="41" t="str">
        <f>C17&amp;H17</f>
        <v/>
      </c>
      <c r="AI17" s="24"/>
      <c r="AJ17" s="32" t="s">
        <v>74</v>
      </c>
      <c r="AK17" s="33">
        <v>5</v>
      </c>
      <c r="AL17" s="34">
        <v>5</v>
      </c>
      <c r="AM17" s="32" t="s">
        <v>74</v>
      </c>
      <c r="AN17" s="33">
        <f t="shared" si="1"/>
        <v>0</v>
      </c>
      <c r="AO17" s="34">
        <f t="shared" si="1"/>
        <v>0</v>
      </c>
    </row>
    <row r="18" spans="2:41" ht="27" customHeight="1" x14ac:dyDescent="0.15">
      <c r="B18" s="156"/>
      <c r="C18" s="157"/>
      <c r="D18" s="157"/>
      <c r="E18" s="40"/>
      <c r="F18" s="159"/>
      <c r="G18" s="133"/>
      <c r="H18" s="133"/>
      <c r="I18" s="107"/>
      <c r="K18" s="31" t="s">
        <v>172</v>
      </c>
      <c r="L18" s="103" t="s">
        <v>53</v>
      </c>
      <c r="M18" s="144">
        <f>COUNTIF($AG$15:$AH$114,M$10&amp;$K18)</f>
        <v>0</v>
      </c>
      <c r="P18" s="23"/>
      <c r="Q18" s="1" t="s">
        <v>75</v>
      </c>
      <c r="R18" s="1" t="s">
        <v>172</v>
      </c>
      <c r="S18" s="1" t="s">
        <v>66</v>
      </c>
      <c r="T18" s="1" t="s">
        <v>172</v>
      </c>
      <c r="U18" s="30">
        <v>7</v>
      </c>
      <c r="V18" s="24"/>
      <c r="W18" s="24"/>
      <c r="X18" s="24"/>
      <c r="Y18" s="101"/>
      <c r="Z18" s="102"/>
      <c r="AA18" s="102"/>
      <c r="AB18" s="102"/>
      <c r="AC18" s="102"/>
      <c r="AD18" s="100">
        <f>IF(AC17=AD17,1,0)</f>
        <v>0</v>
      </c>
      <c r="AE18" s="100"/>
      <c r="AF18" s="150"/>
      <c r="AG18" s="102"/>
      <c r="AH18" s="45"/>
      <c r="AI18" s="24"/>
      <c r="AJ18" s="32" t="s">
        <v>173</v>
      </c>
      <c r="AK18" s="38"/>
      <c r="AL18" s="34">
        <v>5</v>
      </c>
      <c r="AM18" s="32" t="s">
        <v>173</v>
      </c>
      <c r="AN18" s="38"/>
      <c r="AO18" s="34">
        <f>IF(M18-AL18&lt;1,0,M18-AL18)</f>
        <v>0</v>
      </c>
    </row>
    <row r="19" spans="2:41" ht="27" customHeight="1" x14ac:dyDescent="0.15">
      <c r="B19" s="155">
        <f>IF(AE19&lt;1,3,"ﾅﾝﾊﾞｰｶｰﾄﾞが重複しています")</f>
        <v>3</v>
      </c>
      <c r="C19" s="157"/>
      <c r="D19" s="157"/>
      <c r="E19" s="40"/>
      <c r="F19" s="196"/>
      <c r="G19" s="133"/>
      <c r="H19" s="133"/>
      <c r="I19" s="107"/>
      <c r="J19" s="147" t="str">
        <f>IF(E19="","",LEN(E19)-LEN(SUBSTITUTE(SUBSTITUTE(E19," ",),"　",)))</f>
        <v/>
      </c>
      <c r="K19" s="31" t="s">
        <v>76</v>
      </c>
      <c r="L19" s="143">
        <f>COUNTIF($AG$15:$AH$114,L$10&amp;$K19)</f>
        <v>0</v>
      </c>
      <c r="M19" s="104" t="s">
        <v>53</v>
      </c>
      <c r="P19" s="23"/>
      <c r="Q19" s="1" t="s">
        <v>158</v>
      </c>
      <c r="R19" s="1" t="s">
        <v>77</v>
      </c>
      <c r="S19" s="1" t="s">
        <v>62</v>
      </c>
      <c r="T19" s="1" t="s">
        <v>77</v>
      </c>
      <c r="U19" s="30" t="s">
        <v>64</v>
      </c>
      <c r="V19" s="24"/>
      <c r="W19" s="24"/>
      <c r="X19" s="24"/>
      <c r="Y19" s="99" t="str">
        <f>IF(D19="","",C19&amp;D19)</f>
        <v/>
      </c>
      <c r="Z19" s="99">
        <f>IF(Y19="",1,Y19)</f>
        <v>1</v>
      </c>
      <c r="AA19" s="99">
        <f>IF(ISERROR(VLOOKUP(Z19,$Y$13:Y18,1,FALSE)),0,VLOOKUP(Z19,$Y$13:Y18,1,FALSE))</f>
        <v>0</v>
      </c>
      <c r="AB19" s="99" t="str">
        <f>IF(D19="","",C19&amp;D19&amp;E19)</f>
        <v/>
      </c>
      <c r="AC19" s="99">
        <f>IF(AB19="",1,AB19)</f>
        <v>1</v>
      </c>
      <c r="AD19" s="100">
        <f>IF(ISERROR(VLOOKUP(AC19,$AB$13:AB18,1,FALSE)),0,VLOOKUP(AC19,$AB$13:AB18,1,FALSE))</f>
        <v>0</v>
      </c>
      <c r="AE19" s="100">
        <f>IF(Z19=AA19,1,0)-AD20</f>
        <v>0</v>
      </c>
      <c r="AF19" s="149">
        <f>IF($B$4="中学",$B$4&amp;C19,C19)</f>
        <v>0</v>
      </c>
      <c r="AG19" s="99" t="str">
        <f>C19&amp;G19</f>
        <v/>
      </c>
      <c r="AH19" s="41" t="str">
        <f>C19&amp;H19</f>
        <v/>
      </c>
      <c r="AI19" s="24"/>
      <c r="AJ19" s="32" t="s">
        <v>76</v>
      </c>
      <c r="AK19" s="33">
        <v>5</v>
      </c>
      <c r="AL19" s="43"/>
      <c r="AM19" s="32" t="s">
        <v>76</v>
      </c>
      <c r="AN19" s="33">
        <f>IF(L19-AK19&lt;1,0,L19-AK19)</f>
        <v>0</v>
      </c>
      <c r="AO19" s="43"/>
    </row>
    <row r="20" spans="2:41" ht="27" customHeight="1" x14ac:dyDescent="0.15">
      <c r="B20" s="156"/>
      <c r="C20" s="157"/>
      <c r="D20" s="157"/>
      <c r="E20" s="40"/>
      <c r="F20" s="159"/>
      <c r="G20" s="133"/>
      <c r="H20" s="133"/>
      <c r="I20" s="107"/>
      <c r="K20" s="31" t="s">
        <v>157</v>
      </c>
      <c r="L20" s="143">
        <f>COUNTIF($AG$15:$AH$114,L$10&amp;$K20)</f>
        <v>0</v>
      </c>
      <c r="M20" s="104" t="s">
        <v>92</v>
      </c>
      <c r="P20" s="23"/>
      <c r="Q20" s="1" t="s">
        <v>66</v>
      </c>
      <c r="R20" s="1" t="s">
        <v>161</v>
      </c>
      <c r="S20" s="1" t="s">
        <v>163</v>
      </c>
      <c r="T20" s="1" t="s">
        <v>62</v>
      </c>
      <c r="U20" s="30" t="s">
        <v>65</v>
      </c>
      <c r="V20" s="24"/>
      <c r="W20" s="24"/>
      <c r="X20" s="24"/>
      <c r="Y20" s="102"/>
      <c r="Z20" s="102"/>
      <c r="AA20" s="102"/>
      <c r="AB20" s="102"/>
      <c r="AC20" s="102"/>
      <c r="AD20" s="100">
        <f>IF(AC19=AD19,1,0)</f>
        <v>0</v>
      </c>
      <c r="AE20" s="100"/>
      <c r="AF20" s="150"/>
      <c r="AG20" s="102"/>
      <c r="AH20" s="45"/>
      <c r="AI20" s="24"/>
      <c r="AJ20" s="32" t="s">
        <v>159</v>
      </c>
      <c r="AK20" s="33">
        <v>5</v>
      </c>
      <c r="AL20" s="43"/>
      <c r="AM20" s="32" t="s">
        <v>159</v>
      </c>
      <c r="AN20" s="33">
        <f>IF(L20-AK20&lt;1,0,L20-AK20)</f>
        <v>0</v>
      </c>
      <c r="AO20" s="43"/>
    </row>
    <row r="21" spans="2:41" ht="27" customHeight="1" x14ac:dyDescent="0.15">
      <c r="B21" s="155">
        <f>IF(AE21&lt;1,4,"ﾅﾝﾊﾞｰｶｰﾄﾞが重複しています")</f>
        <v>4</v>
      </c>
      <c r="C21" s="157"/>
      <c r="D21" s="157"/>
      <c r="E21" s="40"/>
      <c r="F21" s="196"/>
      <c r="G21" s="133"/>
      <c r="H21" s="133"/>
      <c r="I21" s="107"/>
      <c r="J21" s="147" t="str">
        <f>IF(E21="","",LEN(E21)-LEN(SUBSTITUTE(SUBSTITUTE(E21," ",),"　",)))</f>
        <v/>
      </c>
      <c r="K21" s="31" t="s">
        <v>78</v>
      </c>
      <c r="L21" s="103" t="s">
        <v>92</v>
      </c>
      <c r="M21" s="144">
        <f>COUNTIF($AG$15:$AH$114,M$10&amp;$K21)</f>
        <v>0</v>
      </c>
      <c r="O21" s="23"/>
      <c r="P21" s="23"/>
      <c r="Q21" s="1" t="s">
        <v>160</v>
      </c>
      <c r="R21" s="1" t="s">
        <v>179</v>
      </c>
      <c r="S21" s="1" t="s">
        <v>57</v>
      </c>
      <c r="T21" s="1" t="s">
        <v>163</v>
      </c>
      <c r="U21" s="24"/>
      <c r="V21" s="24"/>
      <c r="W21" s="24"/>
      <c r="X21" s="24"/>
      <c r="Y21" s="99" t="str">
        <f>IF(D21="","",C21&amp;D21)</f>
        <v/>
      </c>
      <c r="Z21" s="99">
        <f>IF(Y21="",1,Y21)</f>
        <v>1</v>
      </c>
      <c r="AA21" s="99">
        <f>IF(ISERROR(VLOOKUP(Z21,$Y$13:Y20,1,FALSE)),0,VLOOKUP(Z21,$Y$13:Y20,1,FALSE))</f>
        <v>0</v>
      </c>
      <c r="AB21" s="99" t="str">
        <f>IF(D21="","",C21&amp;D21&amp;E21)</f>
        <v/>
      </c>
      <c r="AC21" s="99">
        <f>IF(AB21="",1,AB21)</f>
        <v>1</v>
      </c>
      <c r="AD21" s="100">
        <f>IF(ISERROR(VLOOKUP(AC21,$AB$13:AB20,1,FALSE)),0,VLOOKUP(AC21,$AB$13:AB20,1,FALSE))</f>
        <v>0</v>
      </c>
      <c r="AE21" s="100">
        <f>IF(Z21=AA21,1,0)-AD22</f>
        <v>0</v>
      </c>
      <c r="AF21" s="149">
        <f>IF($B$4="中学",$B$4&amp;C21,C21)</f>
        <v>0</v>
      </c>
      <c r="AG21" s="99" t="str">
        <f>C21&amp;G21</f>
        <v/>
      </c>
      <c r="AH21" s="41" t="str">
        <f>C21&amp;H21</f>
        <v/>
      </c>
      <c r="AI21" s="24"/>
      <c r="AJ21" s="32" t="s">
        <v>78</v>
      </c>
      <c r="AK21" s="38"/>
      <c r="AL21" s="34">
        <v>5</v>
      </c>
      <c r="AM21" s="32" t="s">
        <v>78</v>
      </c>
      <c r="AN21" s="38"/>
      <c r="AO21" s="34">
        <f>IF(M21-AL21&lt;1,0,M21-AL21)</f>
        <v>0</v>
      </c>
    </row>
    <row r="22" spans="2:41" ht="27" customHeight="1" x14ac:dyDescent="0.15">
      <c r="B22" s="156"/>
      <c r="C22" s="157"/>
      <c r="D22" s="157"/>
      <c r="E22" s="40"/>
      <c r="F22" s="159"/>
      <c r="G22" s="133"/>
      <c r="H22" s="133"/>
      <c r="I22" s="107"/>
      <c r="K22" s="31" t="s">
        <v>56</v>
      </c>
      <c r="L22" s="143">
        <f>COUNTIF($AG$15:$AH$114,L$10&amp;$K22)</f>
        <v>0</v>
      </c>
      <c r="M22" s="104" t="s">
        <v>92</v>
      </c>
      <c r="O22" s="47"/>
      <c r="P22" s="23"/>
      <c r="Q22" s="1" t="s">
        <v>178</v>
      </c>
      <c r="R22" s="1" t="s">
        <v>162</v>
      </c>
      <c r="T22" s="1" t="s">
        <v>57</v>
      </c>
      <c r="U22" s="24"/>
      <c r="V22" s="24"/>
      <c r="W22" s="24"/>
      <c r="X22" s="24"/>
      <c r="Y22" s="102"/>
      <c r="Z22" s="102"/>
      <c r="AA22" s="102"/>
      <c r="AB22" s="102"/>
      <c r="AC22" s="102"/>
      <c r="AD22" s="100">
        <f>IF(AC21=AD21,1,0)</f>
        <v>0</v>
      </c>
      <c r="AE22" s="100"/>
      <c r="AF22" s="150"/>
      <c r="AG22" s="102"/>
      <c r="AH22" s="45"/>
      <c r="AJ22" s="32" t="s">
        <v>56</v>
      </c>
      <c r="AK22" s="33">
        <v>5</v>
      </c>
      <c r="AL22" s="43"/>
      <c r="AM22" s="32" t="s">
        <v>56</v>
      </c>
      <c r="AN22" s="33">
        <f>IF(L22-AK22&lt;1,0,L22-AK22)</f>
        <v>0</v>
      </c>
      <c r="AO22" s="43"/>
    </row>
    <row r="23" spans="2:41" ht="27" customHeight="1" x14ac:dyDescent="0.15">
      <c r="B23" s="155">
        <f>IF(AE23&lt;1,5,"ﾅﾝﾊﾞｰｶｰﾄﾞが重複しています")</f>
        <v>5</v>
      </c>
      <c r="C23" s="157"/>
      <c r="D23" s="157"/>
      <c r="E23" s="40"/>
      <c r="F23" s="196"/>
      <c r="G23" s="133"/>
      <c r="H23" s="133"/>
      <c r="I23" s="107"/>
      <c r="J23" s="147" t="str">
        <f>IF(E23="","",LEN(E23)-LEN(SUBSTITUTE(SUBSTITUTE(E23," ",),"　",)))</f>
        <v/>
      </c>
      <c r="K23" s="31" t="s">
        <v>165</v>
      </c>
      <c r="L23" s="103" t="s">
        <v>53</v>
      </c>
      <c r="M23" s="144">
        <f>COUNTIF($AG$15:$AH$114,M$10&amp;$K23)</f>
        <v>0</v>
      </c>
      <c r="O23" s="23"/>
      <c r="P23" s="23"/>
      <c r="Q23" s="1" t="s">
        <v>162</v>
      </c>
      <c r="R23" s="1" t="s">
        <v>62</v>
      </c>
      <c r="T23" s="1" t="s">
        <v>58</v>
      </c>
      <c r="U23" s="24"/>
      <c r="V23" s="24"/>
      <c r="W23" s="24"/>
      <c r="X23" s="24"/>
      <c r="Y23" s="99" t="str">
        <f>IF(D23="","",C23&amp;D23)</f>
        <v/>
      </c>
      <c r="Z23" s="99">
        <f>IF(Y23="",1,Y23)</f>
        <v>1</v>
      </c>
      <c r="AA23" s="99">
        <f>IF(ISERROR(VLOOKUP(Z23,$Y$13:Y22,1,FALSE)),0,VLOOKUP(Z23,$Y$13:Y22,1,FALSE))</f>
        <v>0</v>
      </c>
      <c r="AB23" s="99" t="str">
        <f>IF(D23="","",C23&amp;D23&amp;E23)</f>
        <v/>
      </c>
      <c r="AC23" s="99">
        <f>IF(AB23="",1,AB23)</f>
        <v>1</v>
      </c>
      <c r="AD23" s="100">
        <f>IF(ISERROR(VLOOKUP(AC23,$AB$13:AB22,1,FALSE)),0,VLOOKUP(AC23,$AB$13:AB22,1,FALSE))</f>
        <v>0</v>
      </c>
      <c r="AE23" s="100">
        <f>IF(Z23=AA23,1,0)-AD24</f>
        <v>0</v>
      </c>
      <c r="AF23" s="149">
        <f>IF($B$4="中学",$B$4&amp;C23,C23)</f>
        <v>0</v>
      </c>
      <c r="AG23" s="99" t="str">
        <f>C23&amp;G23</f>
        <v/>
      </c>
      <c r="AH23" s="41" t="str">
        <f>C23&amp;H23</f>
        <v/>
      </c>
      <c r="AJ23" s="32" t="s">
        <v>161</v>
      </c>
      <c r="AK23" s="38"/>
      <c r="AL23" s="34">
        <v>5</v>
      </c>
      <c r="AM23" s="32" t="s">
        <v>161</v>
      </c>
      <c r="AN23" s="38"/>
      <c r="AO23" s="34">
        <f>IF(M23-AL23&lt;1,0,M23-AL23)</f>
        <v>0</v>
      </c>
    </row>
    <row r="24" spans="2:41" ht="27" customHeight="1" x14ac:dyDescent="0.15">
      <c r="B24" s="156"/>
      <c r="C24" s="157"/>
      <c r="D24" s="157"/>
      <c r="E24" s="40"/>
      <c r="F24" s="159"/>
      <c r="G24" s="133"/>
      <c r="H24" s="133"/>
      <c r="I24" s="107"/>
      <c r="K24" s="31" t="s">
        <v>164</v>
      </c>
      <c r="L24" s="143">
        <f>COUNTIF($AG$15:$AH$114,L$10&amp;$K24)</f>
        <v>0</v>
      </c>
      <c r="M24" s="104" t="s">
        <v>53</v>
      </c>
      <c r="O24" s="3"/>
      <c r="P24" s="3"/>
      <c r="Q24" s="1" t="s">
        <v>62</v>
      </c>
      <c r="R24" s="1" t="s">
        <v>163</v>
      </c>
      <c r="T24" s="1" t="s">
        <v>135</v>
      </c>
      <c r="U24" s="24"/>
      <c r="V24" s="24"/>
      <c r="W24" s="24"/>
      <c r="X24" s="24"/>
      <c r="Y24" s="102"/>
      <c r="Z24" s="102"/>
      <c r="AA24" s="102"/>
      <c r="AB24" s="102"/>
      <c r="AC24" s="102"/>
      <c r="AD24" s="100">
        <f>IF(AC23=AD23,1,0)</f>
        <v>0</v>
      </c>
      <c r="AE24" s="100"/>
      <c r="AF24" s="150"/>
      <c r="AG24" s="102"/>
      <c r="AH24" s="45"/>
      <c r="AJ24" s="32" t="s">
        <v>164</v>
      </c>
      <c r="AK24" s="33">
        <v>5</v>
      </c>
      <c r="AL24" s="43"/>
      <c r="AM24" s="32" t="s">
        <v>160</v>
      </c>
      <c r="AN24" s="33">
        <f>IF(L24-AK24&lt;1,0,L24-AK24)</f>
        <v>0</v>
      </c>
      <c r="AO24" s="43"/>
    </row>
    <row r="25" spans="2:41" ht="27" customHeight="1" x14ac:dyDescent="0.15">
      <c r="B25" s="155">
        <f>IF(AE25&lt;1,6,"ﾅﾝﾊﾞｰｶｰﾄﾞが重複しています")</f>
        <v>6</v>
      </c>
      <c r="C25" s="157"/>
      <c r="D25" s="157"/>
      <c r="E25" s="40"/>
      <c r="F25" s="196"/>
      <c r="G25" s="133"/>
      <c r="H25" s="133"/>
      <c r="I25" s="107"/>
      <c r="J25" s="147" t="str">
        <f>IF(E25="","",LEN(E25)-LEN(SUBSTITUTE(SUBSTITUTE(E25," ",),"　",)))</f>
        <v/>
      </c>
      <c r="K25" s="31" t="s">
        <v>179</v>
      </c>
      <c r="L25" s="103" t="s">
        <v>53</v>
      </c>
      <c r="M25" s="144">
        <f>COUNTIF($AG$15:$AH$114,M$10&amp;$K25)</f>
        <v>0</v>
      </c>
      <c r="Q25" s="1" t="s">
        <v>163</v>
      </c>
      <c r="R25" s="1" t="s">
        <v>57</v>
      </c>
      <c r="U25" s="24"/>
      <c r="V25" s="24"/>
      <c r="W25" s="24"/>
      <c r="X25" s="24"/>
      <c r="Y25" s="99" t="str">
        <f>IF(D25="","",C25&amp;D25)</f>
        <v/>
      </c>
      <c r="Z25" s="99">
        <f>IF(Y25="",1,Y25)</f>
        <v>1</v>
      </c>
      <c r="AA25" s="99">
        <f>IF(ISERROR(VLOOKUP(Z25,$Y$13:Y24,1,FALSE)),0,VLOOKUP(Z25,$Y$13:Y24,1,FALSE))</f>
        <v>0</v>
      </c>
      <c r="AB25" s="99" t="str">
        <f>IF(D25="","",C25&amp;D25&amp;E25)</f>
        <v/>
      </c>
      <c r="AC25" s="99">
        <f>IF(AB25="",1,AB25)</f>
        <v>1</v>
      </c>
      <c r="AD25" s="100">
        <f>IF(ISERROR(VLOOKUP(AC25,$AB$13:AB24,1,FALSE)),0,VLOOKUP(AC25,$AB$13:AB24,1,FALSE))</f>
        <v>0</v>
      </c>
      <c r="AE25" s="100">
        <f>IF(Z25=AA25,1,0)-AD26</f>
        <v>0</v>
      </c>
      <c r="AF25" s="149">
        <f>IF($B$4="中学",$B$4&amp;C25,C25)</f>
        <v>0</v>
      </c>
      <c r="AG25" s="99" t="str">
        <f>C25&amp;G25</f>
        <v/>
      </c>
      <c r="AH25" s="41" t="str">
        <f>C25&amp;H25</f>
        <v/>
      </c>
      <c r="AJ25" s="32" t="s">
        <v>179</v>
      </c>
      <c r="AK25" s="38"/>
      <c r="AL25" s="34">
        <v>5</v>
      </c>
      <c r="AM25" s="32" t="s">
        <v>179</v>
      </c>
      <c r="AN25" s="38"/>
      <c r="AO25" s="34">
        <f>IF(M25-AL25&lt;1,0,M25-AL25)</f>
        <v>0</v>
      </c>
    </row>
    <row r="26" spans="2:41" ht="27" customHeight="1" x14ac:dyDescent="0.15">
      <c r="B26" s="156"/>
      <c r="C26" s="157"/>
      <c r="D26" s="157"/>
      <c r="E26" s="40"/>
      <c r="F26" s="159"/>
      <c r="G26" s="133"/>
      <c r="H26" s="133"/>
      <c r="I26" s="107"/>
      <c r="K26" s="31" t="s">
        <v>178</v>
      </c>
      <c r="L26" s="143">
        <f t="shared" ref="L26:L31" si="2">COUNTIF($AG$15:$AH$114,L$10&amp;$K26)</f>
        <v>0</v>
      </c>
      <c r="M26" s="104" t="s">
        <v>53</v>
      </c>
      <c r="Q26" s="1" t="s">
        <v>57</v>
      </c>
      <c r="R26" s="1" t="s">
        <v>141</v>
      </c>
      <c r="Y26" s="102"/>
      <c r="Z26" s="102"/>
      <c r="AA26" s="102"/>
      <c r="AB26" s="102"/>
      <c r="AC26" s="102"/>
      <c r="AD26" s="100">
        <f>IF(AC25=AD25,1,0)</f>
        <v>0</v>
      </c>
      <c r="AE26" s="100"/>
      <c r="AF26" s="150"/>
      <c r="AG26" s="102"/>
      <c r="AH26" s="45"/>
      <c r="AJ26" s="32" t="s">
        <v>178</v>
      </c>
      <c r="AK26" s="33">
        <v>5</v>
      </c>
      <c r="AL26" s="43"/>
      <c r="AM26" s="32" t="s">
        <v>178</v>
      </c>
      <c r="AN26" s="33">
        <f t="shared" ref="AN26:AN31" si="3">IF(L26-AK26&lt;1,0,L26-AK26)</f>
        <v>0</v>
      </c>
      <c r="AO26" s="43"/>
    </row>
    <row r="27" spans="2:41" ht="27" customHeight="1" x14ac:dyDescent="0.15">
      <c r="B27" s="155">
        <f>IF(AE27&lt;1,7,"ﾅﾝﾊﾞｰｶｰﾄﾞが重複しています")</f>
        <v>7</v>
      </c>
      <c r="C27" s="157"/>
      <c r="D27" s="157"/>
      <c r="E27" s="40"/>
      <c r="F27" s="196"/>
      <c r="G27" s="133"/>
      <c r="H27" s="133"/>
      <c r="I27" s="107"/>
      <c r="J27" s="147" t="str">
        <f>IF(E27="","",LEN(E27)-LEN(SUBSTITUTE(SUBSTITUTE(E27," ",),"　",)))</f>
        <v/>
      </c>
      <c r="K27" s="31" t="s">
        <v>162</v>
      </c>
      <c r="L27" s="143">
        <f t="shared" si="2"/>
        <v>0</v>
      </c>
      <c r="M27" s="144">
        <f t="shared" ref="M27:M32" si="4">COUNTIF($AG$15:$AH$114,M$10&amp;$K27)</f>
        <v>0</v>
      </c>
      <c r="O27" s="4"/>
      <c r="Q27" s="1" t="s">
        <v>141</v>
      </c>
      <c r="R27" s="1" t="s">
        <v>58</v>
      </c>
      <c r="Y27" s="99" t="str">
        <f>IF(D27="","",C27&amp;D27)</f>
        <v/>
      </c>
      <c r="Z27" s="99">
        <f>IF(Y27="",1,Y27)</f>
        <v>1</v>
      </c>
      <c r="AA27" s="99">
        <f>IF(ISERROR(VLOOKUP(Z27,$Y$13:Y26,1,FALSE)),0,VLOOKUP(Z27,$Y$13:Y26,1,FALSE))</f>
        <v>0</v>
      </c>
      <c r="AB27" s="99" t="str">
        <f>IF(D27="","",C27&amp;D27&amp;E27)</f>
        <v/>
      </c>
      <c r="AC27" s="99">
        <f>IF(AB27="",1,AB27)</f>
        <v>1</v>
      </c>
      <c r="AD27" s="100">
        <f>IF(ISERROR(VLOOKUP(AC27,$AB$13:AB26,1,FALSE)),0,VLOOKUP(AC27,$AB$13:AB26,1,FALSE))</f>
        <v>0</v>
      </c>
      <c r="AE27" s="100">
        <f>IF(Z27=AA27,1,0)-AD28</f>
        <v>0</v>
      </c>
      <c r="AF27" s="149">
        <f>IF($B$4="中学",$B$4&amp;C27,C27)</f>
        <v>0</v>
      </c>
      <c r="AG27" s="99" t="str">
        <f>C27&amp;G27</f>
        <v/>
      </c>
      <c r="AH27" s="41" t="str">
        <f>C27&amp;H27</f>
        <v/>
      </c>
      <c r="AJ27" s="32" t="s">
        <v>162</v>
      </c>
      <c r="AK27" s="33">
        <v>5</v>
      </c>
      <c r="AL27" s="34">
        <v>5</v>
      </c>
      <c r="AM27" s="32" t="s">
        <v>162</v>
      </c>
      <c r="AN27" s="33">
        <f t="shared" si="3"/>
        <v>0</v>
      </c>
      <c r="AO27" s="34">
        <f t="shared" ref="AO27:AO32" si="5">IF(M27-AL27&lt;1,0,M27-AL27)</f>
        <v>0</v>
      </c>
    </row>
    <row r="28" spans="2:41" ht="27" customHeight="1" x14ac:dyDescent="0.15">
      <c r="B28" s="156"/>
      <c r="C28" s="157"/>
      <c r="D28" s="157"/>
      <c r="E28" s="40"/>
      <c r="F28" s="159"/>
      <c r="G28" s="133"/>
      <c r="H28" s="133"/>
      <c r="I28" s="107"/>
      <c r="K28" s="31" t="s">
        <v>62</v>
      </c>
      <c r="L28" s="143">
        <f t="shared" si="2"/>
        <v>0</v>
      </c>
      <c r="M28" s="144">
        <f t="shared" si="4"/>
        <v>0</v>
      </c>
      <c r="O28" s="4"/>
      <c r="Q28" s="1" t="s">
        <v>63</v>
      </c>
      <c r="R28" s="1" t="s">
        <v>135</v>
      </c>
      <c r="Y28" s="102"/>
      <c r="Z28" s="102"/>
      <c r="AA28" s="102"/>
      <c r="AB28" s="102"/>
      <c r="AC28" s="102"/>
      <c r="AD28" s="100">
        <f>IF(AC27=AD27,1,0)</f>
        <v>0</v>
      </c>
      <c r="AE28" s="100"/>
      <c r="AF28" s="150"/>
      <c r="AG28" s="102"/>
      <c r="AH28" s="45"/>
      <c r="AJ28" s="32" t="s">
        <v>62</v>
      </c>
      <c r="AK28" s="33">
        <v>5</v>
      </c>
      <c r="AL28" s="34">
        <v>5</v>
      </c>
      <c r="AM28" s="32" t="s">
        <v>62</v>
      </c>
      <c r="AN28" s="33">
        <f t="shared" si="3"/>
        <v>0</v>
      </c>
      <c r="AO28" s="34">
        <f t="shared" si="5"/>
        <v>0</v>
      </c>
    </row>
    <row r="29" spans="2:41" ht="27" customHeight="1" x14ac:dyDescent="0.15">
      <c r="B29" s="155">
        <f>IF(AE29&lt;1,8,"ﾅﾝﾊﾞｰｶｰﾄﾞが重複しています")</f>
        <v>8</v>
      </c>
      <c r="C29" s="157"/>
      <c r="D29" s="157"/>
      <c r="E29" s="40"/>
      <c r="F29" s="196"/>
      <c r="G29" s="133"/>
      <c r="H29" s="133"/>
      <c r="I29" s="107"/>
      <c r="J29" s="147" t="str">
        <f>IF(E29="","",LEN(E29)-LEN(SUBSTITUTE(SUBSTITUTE(E29," ",),"　",)))</f>
        <v/>
      </c>
      <c r="K29" s="31" t="s">
        <v>163</v>
      </c>
      <c r="L29" s="143">
        <f t="shared" si="2"/>
        <v>0</v>
      </c>
      <c r="M29" s="144">
        <f t="shared" si="4"/>
        <v>0</v>
      </c>
      <c r="O29" s="4"/>
      <c r="Q29" s="1" t="s">
        <v>133</v>
      </c>
      <c r="R29" s="1" t="s">
        <v>184</v>
      </c>
      <c r="Y29" s="99" t="str">
        <f>IF(D29="","",C29&amp;D29)</f>
        <v/>
      </c>
      <c r="Z29" s="99">
        <f>IF(Y29="",1,Y29)</f>
        <v>1</v>
      </c>
      <c r="AA29" s="99">
        <f>IF(ISERROR(VLOOKUP(Z29,$Y$13:Y28,1,FALSE)),0,VLOOKUP(Z29,$Y$13:Y28,1,FALSE))</f>
        <v>0</v>
      </c>
      <c r="AB29" s="99" t="str">
        <f>IF(D29="","",C29&amp;D29&amp;E29)</f>
        <v/>
      </c>
      <c r="AC29" s="99">
        <f>IF(AB29="",1,AB29)</f>
        <v>1</v>
      </c>
      <c r="AD29" s="100">
        <f>IF(ISERROR(VLOOKUP(AC29,$AB$13:AB28,1,FALSE)),0,VLOOKUP(AC29,$AB$13:AB28,1,FALSE))</f>
        <v>0</v>
      </c>
      <c r="AE29" s="100">
        <f>IF(Z29=AA29,1,0)-AD30</f>
        <v>0</v>
      </c>
      <c r="AF29" s="149">
        <f>IF($B$4="中学",$B$4&amp;C29,C29)</f>
        <v>0</v>
      </c>
      <c r="AG29" s="99" t="str">
        <f>C29&amp;G29</f>
        <v/>
      </c>
      <c r="AH29" s="41" t="str">
        <f>C29&amp;H29</f>
        <v/>
      </c>
      <c r="AJ29" s="32" t="s">
        <v>163</v>
      </c>
      <c r="AK29" s="33">
        <v>5</v>
      </c>
      <c r="AL29" s="34">
        <v>5</v>
      </c>
      <c r="AM29" s="32" t="s">
        <v>163</v>
      </c>
      <c r="AN29" s="33">
        <f t="shared" si="3"/>
        <v>0</v>
      </c>
      <c r="AO29" s="34">
        <f t="shared" si="5"/>
        <v>0</v>
      </c>
    </row>
    <row r="30" spans="2:41" ht="27" customHeight="1" x14ac:dyDescent="0.15">
      <c r="B30" s="156"/>
      <c r="C30" s="157"/>
      <c r="D30" s="157"/>
      <c r="E30" s="40"/>
      <c r="F30" s="159"/>
      <c r="G30" s="133"/>
      <c r="H30" s="133"/>
      <c r="I30" s="107"/>
      <c r="K30" s="31" t="s">
        <v>57</v>
      </c>
      <c r="L30" s="143">
        <f t="shared" si="2"/>
        <v>0</v>
      </c>
      <c r="M30" s="144">
        <f t="shared" si="4"/>
        <v>0</v>
      </c>
      <c r="O30" s="4"/>
      <c r="Q30" s="1" t="s">
        <v>185</v>
      </c>
      <c r="R30" s="1" t="s">
        <v>166</v>
      </c>
      <c r="Y30" s="102"/>
      <c r="Z30" s="102"/>
      <c r="AA30" s="102"/>
      <c r="AB30" s="102"/>
      <c r="AC30" s="102"/>
      <c r="AD30" s="100">
        <f>IF(AC29=AD29,1,0)</f>
        <v>0</v>
      </c>
      <c r="AE30" s="100"/>
      <c r="AF30" s="150"/>
      <c r="AG30" s="102"/>
      <c r="AH30" s="45"/>
      <c r="AJ30" s="32" t="s">
        <v>57</v>
      </c>
      <c r="AK30" s="33">
        <v>5</v>
      </c>
      <c r="AL30" s="34">
        <v>5</v>
      </c>
      <c r="AM30" s="32" t="s">
        <v>57</v>
      </c>
      <c r="AN30" s="33">
        <f t="shared" si="3"/>
        <v>0</v>
      </c>
      <c r="AO30" s="34">
        <f t="shared" si="5"/>
        <v>0</v>
      </c>
    </row>
    <row r="31" spans="2:41" ht="27" customHeight="1" x14ac:dyDescent="0.15">
      <c r="B31" s="155">
        <f>IF(AE31&lt;1,9,"ﾅﾝﾊﾞｰｶｰﾄﾞが重複しています")</f>
        <v>9</v>
      </c>
      <c r="C31" s="157"/>
      <c r="D31" s="157"/>
      <c r="E31" s="40"/>
      <c r="F31" s="196"/>
      <c r="G31" s="133"/>
      <c r="H31" s="133"/>
      <c r="I31" s="107"/>
      <c r="J31" s="147" t="str">
        <f>IF(E31="","",LEN(E31)-LEN(SUBSTITUTE(SUBSTITUTE(E31," ",),"　",)))</f>
        <v/>
      </c>
      <c r="K31" s="31" t="s">
        <v>140</v>
      </c>
      <c r="L31" s="143">
        <f t="shared" si="2"/>
        <v>0</v>
      </c>
      <c r="M31" s="144">
        <f t="shared" si="4"/>
        <v>0</v>
      </c>
      <c r="O31" s="4"/>
      <c r="Q31" s="1" t="s">
        <v>168</v>
      </c>
      <c r="Y31" s="99" t="str">
        <f>IF(D31="","",C31&amp;D31)</f>
        <v/>
      </c>
      <c r="Z31" s="99">
        <f>IF(Y31="",1,Y31)</f>
        <v>1</v>
      </c>
      <c r="AA31" s="99">
        <f>IF(ISERROR(VLOOKUP(Z31,$Y$13:Y30,1,FALSE)),0,VLOOKUP(Z31,$Y$13:Y30,1,FALSE))</f>
        <v>0</v>
      </c>
      <c r="AB31" s="99" t="str">
        <f>IF(D31="","",C31&amp;D31&amp;E31)</f>
        <v/>
      </c>
      <c r="AC31" s="99">
        <f>IF(AB31="",1,AB31)</f>
        <v>1</v>
      </c>
      <c r="AD31" s="100">
        <f>IF(ISERROR(VLOOKUP(AC31,$AB$13:AB30,1,FALSE)),0,VLOOKUP(AC31,$AB$13:AB30,1,FALSE))</f>
        <v>0</v>
      </c>
      <c r="AE31" s="100">
        <f>IF(Z31=AA31,1,0)-AD32</f>
        <v>0</v>
      </c>
      <c r="AF31" s="149">
        <f>IF($B$4="中学",$B$4&amp;C31,C31)</f>
        <v>0</v>
      </c>
      <c r="AG31" s="99" t="str">
        <f>C31&amp;G31</f>
        <v/>
      </c>
      <c r="AH31" s="41" t="str">
        <f>C31&amp;H31</f>
        <v/>
      </c>
      <c r="AJ31" s="32" t="s">
        <v>140</v>
      </c>
      <c r="AK31" s="33">
        <v>5</v>
      </c>
      <c r="AL31" s="34">
        <v>5</v>
      </c>
      <c r="AM31" s="32" t="s">
        <v>140</v>
      </c>
      <c r="AN31" s="33">
        <f t="shared" si="3"/>
        <v>0</v>
      </c>
      <c r="AO31" s="34">
        <f t="shared" si="5"/>
        <v>0</v>
      </c>
    </row>
    <row r="32" spans="2:41" ht="27" customHeight="1" x14ac:dyDescent="0.15">
      <c r="B32" s="156"/>
      <c r="C32" s="157"/>
      <c r="D32" s="157"/>
      <c r="E32" s="40"/>
      <c r="F32" s="159"/>
      <c r="G32" s="133"/>
      <c r="H32" s="133"/>
      <c r="I32" s="107"/>
      <c r="K32" s="31" t="s">
        <v>58</v>
      </c>
      <c r="L32" s="103" t="s">
        <v>53</v>
      </c>
      <c r="M32" s="144">
        <f t="shared" si="4"/>
        <v>0</v>
      </c>
      <c r="N32" s="1"/>
      <c r="O32" s="4"/>
      <c r="Y32" s="102"/>
      <c r="Z32" s="102"/>
      <c r="AA32" s="102"/>
      <c r="AB32" s="102"/>
      <c r="AC32" s="102"/>
      <c r="AD32" s="100">
        <f>IF(AC31=AD31,1,0)</f>
        <v>0</v>
      </c>
      <c r="AE32" s="100"/>
      <c r="AF32" s="150"/>
      <c r="AG32" s="102"/>
      <c r="AH32" s="45"/>
      <c r="AJ32" s="32" t="s">
        <v>58</v>
      </c>
      <c r="AK32" s="38"/>
      <c r="AL32" s="34">
        <v>5</v>
      </c>
      <c r="AM32" s="32" t="s">
        <v>58</v>
      </c>
      <c r="AN32" s="38"/>
      <c r="AO32" s="34">
        <f t="shared" si="5"/>
        <v>0</v>
      </c>
    </row>
    <row r="33" spans="1:41" ht="27" customHeight="1" thickBot="1" x14ac:dyDescent="0.2">
      <c r="B33" s="160">
        <f>IF(AE33&lt;1,10,"ﾅﾝﾊﾞｰｶｰﾄﾞが重複しています")</f>
        <v>10</v>
      </c>
      <c r="C33" s="157"/>
      <c r="D33" s="157"/>
      <c r="E33" s="40"/>
      <c r="F33" s="196"/>
      <c r="G33" s="133"/>
      <c r="H33" s="133"/>
      <c r="I33" s="107"/>
      <c r="J33" s="147" t="str">
        <f>IF(E33="","",LEN(E33)-LEN(SUBSTITUTE(SUBSTITUTE(E33," ",),"　",)))</f>
        <v/>
      </c>
      <c r="K33" s="31" t="s">
        <v>63</v>
      </c>
      <c r="L33" s="143">
        <f>COUNTIF($AG$15:$AH$114,L$10&amp;$K33)</f>
        <v>0</v>
      </c>
      <c r="M33" s="104" t="s">
        <v>92</v>
      </c>
      <c r="N33" s="1"/>
      <c r="Y33" s="99" t="str">
        <f>IF(D33="","",C33&amp;D33)</f>
        <v/>
      </c>
      <c r="Z33" s="99">
        <f>IF(Y33="",1,Y33)</f>
        <v>1</v>
      </c>
      <c r="AA33" s="99">
        <f>IF(ISERROR(VLOOKUP(Z33,$Y$13:Y32,1,FALSE)),0,VLOOKUP(Z33,$Y$13:Y32,1,FALSE))</f>
        <v>0</v>
      </c>
      <c r="AB33" s="99" t="str">
        <f>IF(D33="","",C33&amp;D33&amp;E33)</f>
        <v/>
      </c>
      <c r="AC33" s="99">
        <f>IF(AB33="",1,AB33)</f>
        <v>1</v>
      </c>
      <c r="AD33" s="100">
        <f>IF(ISERROR(VLOOKUP(AC33,$AB$13:AB32,1,FALSE)),0,VLOOKUP(AC33,$AB$13:AB32,1,FALSE))</f>
        <v>0</v>
      </c>
      <c r="AE33" s="100">
        <f>IF(Z33=AA33,1,0)-AD34</f>
        <v>0</v>
      </c>
      <c r="AF33" s="149">
        <f>IF($B$4="中学",$B$4&amp;C33,C33)</f>
        <v>0</v>
      </c>
      <c r="AG33" s="99" t="str">
        <f>C33&amp;G33</f>
        <v/>
      </c>
      <c r="AH33" s="41" t="str">
        <f>C33&amp;H33</f>
        <v/>
      </c>
      <c r="AJ33" s="32" t="s">
        <v>63</v>
      </c>
      <c r="AK33" s="33">
        <v>5</v>
      </c>
      <c r="AL33" s="43"/>
      <c r="AM33" s="32" t="s">
        <v>63</v>
      </c>
      <c r="AN33" s="33">
        <f>IF(L30-AK33&lt;1,0,L30-AK33)</f>
        <v>0</v>
      </c>
      <c r="AO33" s="43"/>
    </row>
    <row r="34" spans="1:41" ht="27" customHeight="1" thickBot="1" x14ac:dyDescent="0.2">
      <c r="B34" s="161"/>
      <c r="C34" s="162"/>
      <c r="D34" s="162"/>
      <c r="E34" s="52"/>
      <c r="F34" s="197"/>
      <c r="G34" s="134"/>
      <c r="H34" s="134"/>
      <c r="I34" s="108"/>
      <c r="K34" s="31" t="s">
        <v>136</v>
      </c>
      <c r="L34" s="103" t="s">
        <v>53</v>
      </c>
      <c r="M34" s="144">
        <f>COUNTIF($AG$15:$AH$114,M$10&amp;$K34)</f>
        <v>0</v>
      </c>
      <c r="N34" s="1"/>
      <c r="O34" s="4"/>
      <c r="Y34" s="102"/>
      <c r="Z34" s="102"/>
      <c r="AA34" s="102"/>
      <c r="AB34" s="102"/>
      <c r="AC34" s="102"/>
      <c r="AD34" s="100">
        <f>IF(AC33=AD33,1,0)</f>
        <v>0</v>
      </c>
      <c r="AE34" s="100"/>
      <c r="AF34" s="150"/>
      <c r="AG34" s="102"/>
      <c r="AH34" s="45"/>
      <c r="AJ34" s="32" t="s">
        <v>132</v>
      </c>
      <c r="AK34" s="38"/>
      <c r="AL34" s="34">
        <v>5</v>
      </c>
      <c r="AM34" s="32" t="s">
        <v>132</v>
      </c>
      <c r="AN34" s="38"/>
      <c r="AO34" s="34">
        <f>IF(M34-AL34&lt;1,0,M34-AL34)</f>
        <v>0</v>
      </c>
    </row>
    <row r="35" spans="1:41" ht="27" customHeight="1" thickBot="1" x14ac:dyDescent="0.2">
      <c r="A35" s="39">
        <f>COUNTA(E35,E37,E39,E41,E43,E45,E47,E49,E51,E53)</f>
        <v>0</v>
      </c>
      <c r="B35" s="161">
        <f>IF(AE35&lt;1,11,"ﾅﾝﾊﾞｰｶｰﾄﾞが重複しています")</f>
        <v>11</v>
      </c>
      <c r="C35" s="159"/>
      <c r="D35" s="159"/>
      <c r="E35" s="137"/>
      <c r="F35" s="212"/>
      <c r="G35" s="135"/>
      <c r="H35" s="135"/>
      <c r="I35" s="136"/>
      <c r="J35" s="147" t="str">
        <f>IF(E35="","",LEN(E35)-LEN(SUBSTITUTE(SUBSTITUTE(E35," ",),"　",)))</f>
        <v/>
      </c>
      <c r="K35" s="31" t="s">
        <v>134</v>
      </c>
      <c r="L35" s="143">
        <f>COUNTIF($AG$15:$AH$114,L$10&amp;$K35)</f>
        <v>0</v>
      </c>
      <c r="M35" s="104" t="s">
        <v>53</v>
      </c>
      <c r="N35" s="1"/>
      <c r="Y35" s="99" t="str">
        <f>IF(D35="","",C35&amp;D35)</f>
        <v/>
      </c>
      <c r="Z35" s="99">
        <f>IF(Y35="",1,Y35)</f>
        <v>1</v>
      </c>
      <c r="AA35" s="99">
        <f>IF(ISERROR(VLOOKUP(Z35,$Y$13:Y34,1,FALSE)),0,VLOOKUP(Z35,$Y$13:Y34,1,FALSE))</f>
        <v>0</v>
      </c>
      <c r="AB35" s="99" t="str">
        <f>IF(D35="","",C35&amp;D35&amp;E35)</f>
        <v/>
      </c>
      <c r="AC35" s="99">
        <f>IF(AB35="",1,AB35)</f>
        <v>1</v>
      </c>
      <c r="AD35" s="100">
        <f>IF(ISERROR(VLOOKUP(AC35,$AB$13:AB34,1,FALSE)),0,VLOOKUP(AC35,$AB$13:AB34,1,FALSE))</f>
        <v>0</v>
      </c>
      <c r="AE35" s="100">
        <f>IF(Z35=AA35,1,0)-AD36</f>
        <v>0</v>
      </c>
      <c r="AF35" s="149">
        <f>IF($B$4="中学",$B$4&amp;C35,C35)</f>
        <v>0</v>
      </c>
      <c r="AG35" s="99" t="str">
        <f>C35&amp;G35</f>
        <v/>
      </c>
      <c r="AH35" s="41" t="str">
        <f>C35&amp;H35</f>
        <v/>
      </c>
      <c r="AJ35" s="32" t="s">
        <v>131</v>
      </c>
      <c r="AK35" s="33">
        <v>5</v>
      </c>
      <c r="AL35" s="43"/>
      <c r="AM35" s="32" t="s">
        <v>131</v>
      </c>
      <c r="AN35" s="33">
        <f>IF(L33-AK35&lt;1,0,L33-AK35)</f>
        <v>0</v>
      </c>
      <c r="AO35" s="43"/>
    </row>
    <row r="36" spans="1:41" ht="27" customHeight="1" x14ac:dyDescent="0.15">
      <c r="A36" s="44">
        <f>COUNTA(G35:I35,G37:I37,G39:I39,G41:I41,G43:I43,G45:I45,G47:I47,G49:I49,G51:I51,G53:I53)</f>
        <v>0</v>
      </c>
      <c r="B36" s="163"/>
      <c r="C36" s="157"/>
      <c r="D36" s="157"/>
      <c r="E36" s="40"/>
      <c r="F36" s="159"/>
      <c r="G36" s="133"/>
      <c r="H36" s="133"/>
      <c r="I36" s="107"/>
      <c r="K36" s="31" t="s">
        <v>184</v>
      </c>
      <c r="L36" s="103" t="s">
        <v>53</v>
      </c>
      <c r="M36" s="144">
        <f>COUNTIF($AG$15:$AH$114,M$10&amp;$K36)</f>
        <v>0</v>
      </c>
      <c r="N36" s="1"/>
      <c r="Y36" s="102"/>
      <c r="Z36" s="102"/>
      <c r="AA36" s="102"/>
      <c r="AB36" s="102"/>
      <c r="AC36" s="102"/>
      <c r="AD36" s="100">
        <f>IF(AC35=AD35,1,0)</f>
        <v>0</v>
      </c>
      <c r="AE36" s="100"/>
      <c r="AF36" s="150"/>
      <c r="AG36" s="102"/>
      <c r="AH36" s="45"/>
      <c r="AJ36" s="32" t="s">
        <v>184</v>
      </c>
      <c r="AK36" s="38"/>
      <c r="AL36" s="34">
        <v>5</v>
      </c>
      <c r="AM36" s="32" t="s">
        <v>184</v>
      </c>
      <c r="AN36" s="38"/>
      <c r="AO36" s="34">
        <f>IF(M36-AL36&lt;1,0,M36-AL36)</f>
        <v>0</v>
      </c>
    </row>
    <row r="37" spans="1:41" ht="27" customHeight="1" x14ac:dyDescent="0.15">
      <c r="B37" s="155">
        <f>IF(AE37&lt;1,12,"ﾅﾝﾊﾞｰｶｰﾄﾞが重複しています")</f>
        <v>12</v>
      </c>
      <c r="C37" s="157"/>
      <c r="D37" s="157"/>
      <c r="E37" s="40"/>
      <c r="F37" s="196"/>
      <c r="G37" s="133"/>
      <c r="H37" s="133"/>
      <c r="I37" s="107"/>
      <c r="J37" s="147" t="str">
        <f>IF(E37="","",LEN(E37)-LEN(SUBSTITUTE(SUBSTITUTE(E37," ",),"　",)))</f>
        <v/>
      </c>
      <c r="K37" s="31" t="s">
        <v>185</v>
      </c>
      <c r="L37" s="143">
        <f>COUNTIF($AG$15:$AH$114,L$10&amp;$K37)</f>
        <v>0</v>
      </c>
      <c r="M37" s="104" t="s">
        <v>53</v>
      </c>
      <c r="N37" s="1"/>
      <c r="Y37" s="99" t="str">
        <f>IF(D37="","",C37&amp;D37)</f>
        <v/>
      </c>
      <c r="Z37" s="99">
        <f>IF(Y37="",1,Y37)</f>
        <v>1</v>
      </c>
      <c r="AA37" s="99">
        <f>IF(ISERROR(VLOOKUP(Z37,$Y$13:Y36,1,FALSE)),0,VLOOKUP(Z37,$Y$13:Y36,1,FALSE))</f>
        <v>0</v>
      </c>
      <c r="AB37" s="99" t="str">
        <f>IF(D37="","",C37&amp;D37&amp;E37)</f>
        <v/>
      </c>
      <c r="AC37" s="99">
        <f>IF(AB37="",1,AB37)</f>
        <v>1</v>
      </c>
      <c r="AD37" s="100">
        <f>IF(ISERROR(VLOOKUP(AC37,$AB$13:AB36,1,FALSE)),0,VLOOKUP(AC37,$AB$13:AB36,1,FALSE))</f>
        <v>0</v>
      </c>
      <c r="AE37" s="100">
        <f>IF(Z37=AA37,1,0)-AD38</f>
        <v>0</v>
      </c>
      <c r="AF37" s="149">
        <f>IF($B$4="中学",$B$4&amp;C37,C37)</f>
        <v>0</v>
      </c>
      <c r="AG37" s="99" t="str">
        <f>C37&amp;G37</f>
        <v/>
      </c>
      <c r="AH37" s="41" t="str">
        <f>C37&amp;H37</f>
        <v/>
      </c>
      <c r="AJ37" s="32" t="s">
        <v>185</v>
      </c>
      <c r="AK37" s="33">
        <v>5</v>
      </c>
      <c r="AL37" s="43"/>
      <c r="AM37" s="32" t="s">
        <v>185</v>
      </c>
      <c r="AN37" s="33">
        <f>IF(L37-AK37&lt;1,0,L37-AK37)</f>
        <v>0</v>
      </c>
      <c r="AO37" s="43"/>
    </row>
    <row r="38" spans="1:41" ht="27" customHeight="1" x14ac:dyDescent="0.15">
      <c r="B38" s="156"/>
      <c r="C38" s="157"/>
      <c r="D38" s="157"/>
      <c r="E38" s="40"/>
      <c r="F38" s="159"/>
      <c r="G38" s="133"/>
      <c r="H38" s="133"/>
      <c r="I38" s="107"/>
      <c r="K38" s="138" t="s">
        <v>167</v>
      </c>
      <c r="L38" s="139" t="s">
        <v>92</v>
      </c>
      <c r="M38" s="144">
        <f>COUNTIF($AG$15:$AH$114,M$10&amp;$K38)</f>
        <v>0</v>
      </c>
      <c r="N38" s="1"/>
      <c r="Y38" s="102"/>
      <c r="Z38" s="102"/>
      <c r="AA38" s="102"/>
      <c r="AB38" s="102"/>
      <c r="AC38" s="102"/>
      <c r="AD38" s="100">
        <f>IF(AC37=AD37,1,0)</f>
        <v>0</v>
      </c>
      <c r="AE38" s="100"/>
      <c r="AF38" s="150"/>
      <c r="AG38" s="102"/>
      <c r="AH38" s="45"/>
      <c r="AJ38" s="140" t="s">
        <v>166</v>
      </c>
      <c r="AK38" s="141"/>
      <c r="AL38" s="142">
        <v>5</v>
      </c>
      <c r="AM38" s="140" t="s">
        <v>166</v>
      </c>
      <c r="AN38" s="141"/>
      <c r="AO38" s="142">
        <f>IF(M38-AL38&lt;1,0,M38-AL38)</f>
        <v>0</v>
      </c>
    </row>
    <row r="39" spans="1:41" ht="27" customHeight="1" thickBot="1" x14ac:dyDescent="0.2">
      <c r="B39" s="155">
        <f>IF(AE39&lt;1,13,"ﾅﾝﾊﾞｰｶｰﾄﾞが重複しています")</f>
        <v>13</v>
      </c>
      <c r="C39" s="157"/>
      <c r="D39" s="157"/>
      <c r="E39" s="40"/>
      <c r="F39" s="196"/>
      <c r="G39" s="133"/>
      <c r="H39" s="133"/>
      <c r="I39" s="107"/>
      <c r="J39" s="147" t="str">
        <f>IF(E39="","",LEN(E39)-LEN(SUBSTITUTE(SUBSTITUTE(E39," ",),"　",)))</f>
        <v/>
      </c>
      <c r="K39" s="48" t="s">
        <v>169</v>
      </c>
      <c r="L39" s="145">
        <f>COUNTIF($AG$15:$AH$114,L$10&amp;$K39)</f>
        <v>0</v>
      </c>
      <c r="M39" s="105" t="s">
        <v>92</v>
      </c>
      <c r="N39" s="1"/>
      <c r="Y39" s="99" t="str">
        <f>IF(D39="","",C39&amp;D39)</f>
        <v/>
      </c>
      <c r="Z39" s="99">
        <f>IF(Y39="",1,Y39)</f>
        <v>1</v>
      </c>
      <c r="AA39" s="99">
        <f>IF(ISERROR(VLOOKUP(Z39,$Y$13:Y38,1,FALSE)),0,VLOOKUP(Z39,$Y$13:Y38,1,FALSE))</f>
        <v>0</v>
      </c>
      <c r="AB39" s="99" t="str">
        <f>IF(D39="","",C39&amp;D39&amp;E39)</f>
        <v/>
      </c>
      <c r="AC39" s="99">
        <f>IF(AB39="",1,AB39)</f>
        <v>1</v>
      </c>
      <c r="AD39" s="100">
        <f>IF(ISERROR(VLOOKUP(AC39,$AB$13:AB38,1,FALSE)),0,VLOOKUP(AC39,$AB$13:AB38,1,FALSE))</f>
        <v>0</v>
      </c>
      <c r="AE39" s="100">
        <f>IF(Z39=AA39,1,0)-AD40</f>
        <v>0</v>
      </c>
      <c r="AF39" s="149">
        <f>IF($B$4="中学",$B$4&amp;C39,C39)</f>
        <v>0</v>
      </c>
      <c r="AG39" s="99" t="str">
        <f>C39&amp;G39</f>
        <v/>
      </c>
      <c r="AH39" s="41" t="str">
        <f>C39&amp;H39</f>
        <v/>
      </c>
      <c r="AJ39" s="49" t="s">
        <v>168</v>
      </c>
      <c r="AK39" s="50">
        <v>5</v>
      </c>
      <c r="AL39" s="51"/>
      <c r="AM39" s="49" t="s">
        <v>168</v>
      </c>
      <c r="AN39" s="50">
        <f>IF(L39-AK39&lt;1,0,L39-AK39)</f>
        <v>0</v>
      </c>
      <c r="AO39" s="51"/>
    </row>
    <row r="40" spans="1:41" ht="27" customHeight="1" x14ac:dyDescent="0.15">
      <c r="B40" s="156"/>
      <c r="C40" s="157"/>
      <c r="D40" s="157"/>
      <c r="E40" s="40"/>
      <c r="F40" s="159"/>
      <c r="G40" s="133"/>
      <c r="H40" s="133"/>
      <c r="I40" s="107"/>
      <c r="N40" s="53"/>
      <c r="Y40" s="102"/>
      <c r="Z40" s="102"/>
      <c r="AA40" s="102"/>
      <c r="AB40" s="102"/>
      <c r="AC40" s="102"/>
      <c r="AD40" s="100">
        <f>IF(AC39=AD39,1,0)</f>
        <v>0</v>
      </c>
      <c r="AE40" s="100"/>
      <c r="AF40" s="150"/>
      <c r="AG40" s="102"/>
      <c r="AH40" s="45"/>
    </row>
    <row r="41" spans="1:41" ht="27" customHeight="1" x14ac:dyDescent="0.15">
      <c r="B41" s="155">
        <f>IF(AE41&lt;1,14,"ﾅﾝﾊﾞｰｶｰﾄﾞが重複しています")</f>
        <v>14</v>
      </c>
      <c r="C41" s="157"/>
      <c r="D41" s="157"/>
      <c r="E41" s="40"/>
      <c r="F41" s="196"/>
      <c r="G41" s="133"/>
      <c r="H41" s="133"/>
      <c r="I41" s="107"/>
      <c r="J41" s="147" t="str">
        <f>IF(E41="","",LEN(E41)-LEN(SUBSTITUTE(SUBSTITUTE(E41," ",),"　",)))</f>
        <v/>
      </c>
      <c r="N41" s="54"/>
      <c r="Y41" s="99" t="str">
        <f>IF(D41="","",C41&amp;D41)</f>
        <v/>
      </c>
      <c r="Z41" s="99">
        <f>IF(Y41="",1,Y41)</f>
        <v>1</v>
      </c>
      <c r="AA41" s="99">
        <f>IF(ISERROR(VLOOKUP(Z41,$Y$13:Y40,1,FALSE)),0,VLOOKUP(Z41,$Y$13:Y40,1,FALSE))</f>
        <v>0</v>
      </c>
      <c r="AB41" s="99" t="str">
        <f>IF(D41="","",C41&amp;D41&amp;E41)</f>
        <v/>
      </c>
      <c r="AC41" s="99">
        <f>IF(AB41="",1,AB41)</f>
        <v>1</v>
      </c>
      <c r="AD41" s="100">
        <f>IF(ISERROR(VLOOKUP(AC41,$AB$13:AB40,1,FALSE)),0,VLOOKUP(AC41,$AB$13:AB40,1,FALSE))</f>
        <v>0</v>
      </c>
      <c r="AE41" s="100">
        <f>IF(Z41=AA41,1,0)-AD42</f>
        <v>0</v>
      </c>
      <c r="AF41" s="149">
        <f>IF($B$4="中学",$B$4&amp;C41,C41)</f>
        <v>0</v>
      </c>
      <c r="AG41" s="99" t="str">
        <f>C41&amp;G41</f>
        <v/>
      </c>
      <c r="AH41" s="41" t="str">
        <f>C41&amp;H41</f>
        <v/>
      </c>
    </row>
    <row r="42" spans="1:41" ht="27" customHeight="1" x14ac:dyDescent="0.15">
      <c r="B42" s="156"/>
      <c r="C42" s="157"/>
      <c r="D42" s="157"/>
      <c r="E42" s="40"/>
      <c r="F42" s="159"/>
      <c r="G42" s="133"/>
      <c r="H42" s="133"/>
      <c r="I42" s="107"/>
      <c r="N42" s="54"/>
      <c r="Y42" s="102"/>
      <c r="Z42" s="102"/>
      <c r="AA42" s="102"/>
      <c r="AB42" s="102"/>
      <c r="AC42" s="102"/>
      <c r="AD42" s="100">
        <f>IF(AC41=AD41,1,0)</f>
        <v>0</v>
      </c>
      <c r="AE42" s="100"/>
      <c r="AF42" s="150"/>
      <c r="AG42" s="102"/>
      <c r="AH42" s="45"/>
    </row>
    <row r="43" spans="1:41" ht="27" customHeight="1" x14ac:dyDescent="0.15">
      <c r="B43" s="155">
        <f>IF(AE43&lt;1,15,"ﾅﾝﾊﾞｰｶｰﾄﾞが重複しています")</f>
        <v>15</v>
      </c>
      <c r="C43" s="157"/>
      <c r="D43" s="157"/>
      <c r="E43" s="40"/>
      <c r="F43" s="196"/>
      <c r="G43" s="133"/>
      <c r="H43" s="133"/>
      <c r="I43" s="107"/>
      <c r="J43" s="147" t="str">
        <f>IF(E43="","",LEN(E43)-LEN(SUBSTITUTE(SUBSTITUTE(E43," ",),"　",)))</f>
        <v/>
      </c>
      <c r="N43" s="53"/>
      <c r="Y43" s="99" t="str">
        <f>IF(D43="","",C43&amp;D43)</f>
        <v/>
      </c>
      <c r="Z43" s="99">
        <f>IF(Y43="",1,Y43)</f>
        <v>1</v>
      </c>
      <c r="AA43" s="99">
        <f>IF(ISERROR(VLOOKUP(Z43,$Y$13:Y42,1,FALSE)),0,VLOOKUP(Z43,$Y$13:Y42,1,FALSE))</f>
        <v>0</v>
      </c>
      <c r="AB43" s="99" t="str">
        <f>IF(D43="","",C43&amp;D43&amp;E43)</f>
        <v/>
      </c>
      <c r="AC43" s="99">
        <f>IF(AB43="",1,AB43)</f>
        <v>1</v>
      </c>
      <c r="AD43" s="100">
        <f>IF(ISERROR(VLOOKUP(AC43,$AB$13:AB42,1,FALSE)),0,VLOOKUP(AC43,$AB$13:AB42,1,FALSE))</f>
        <v>0</v>
      </c>
      <c r="AE43" s="100">
        <f>IF(Z43=AA43,1,0)-AD44</f>
        <v>0</v>
      </c>
      <c r="AF43" s="149">
        <f>IF($B$4="中学",$B$4&amp;C43,C43)</f>
        <v>0</v>
      </c>
      <c r="AG43" s="99" t="str">
        <f>C43&amp;G43</f>
        <v/>
      </c>
      <c r="AH43" s="41" t="str">
        <f>C43&amp;H43</f>
        <v/>
      </c>
    </row>
    <row r="44" spans="1:41" ht="27" customHeight="1" x14ac:dyDescent="0.15">
      <c r="B44" s="156"/>
      <c r="C44" s="157"/>
      <c r="D44" s="157"/>
      <c r="E44" s="40"/>
      <c r="F44" s="159"/>
      <c r="G44" s="133"/>
      <c r="H44" s="133"/>
      <c r="I44" s="107"/>
      <c r="K44" s="55"/>
      <c r="L44" s="55"/>
      <c r="M44" s="53"/>
      <c r="N44" s="53"/>
      <c r="Y44" s="102"/>
      <c r="Z44" s="102"/>
      <c r="AA44" s="102"/>
      <c r="AB44" s="102"/>
      <c r="AC44" s="102"/>
      <c r="AD44" s="100">
        <f>IF(AC43=AD43,1,0)</f>
        <v>0</v>
      </c>
      <c r="AE44" s="100"/>
      <c r="AF44" s="150"/>
      <c r="AG44" s="102"/>
      <c r="AH44" s="45"/>
    </row>
    <row r="45" spans="1:41" ht="27" customHeight="1" x14ac:dyDescent="0.15">
      <c r="B45" s="155">
        <f>IF(AE45&lt;1,16,"ﾅﾝﾊﾞｰｶｰﾄﾞが重複しています")</f>
        <v>16</v>
      </c>
      <c r="C45" s="157"/>
      <c r="D45" s="157"/>
      <c r="E45" s="40"/>
      <c r="F45" s="196"/>
      <c r="G45" s="133"/>
      <c r="H45" s="133"/>
      <c r="I45" s="107"/>
      <c r="J45" s="147" t="str">
        <f>IF(E45="","",LEN(E45)-LEN(SUBSTITUTE(SUBSTITUTE(E45," ",),"　",)))</f>
        <v/>
      </c>
      <c r="K45" s="56"/>
      <c r="L45" s="56"/>
      <c r="M45" s="53"/>
      <c r="N45" s="54"/>
      <c r="Y45" s="99" t="str">
        <f>IF(D45="","",C45&amp;D45)</f>
        <v/>
      </c>
      <c r="Z45" s="99">
        <f>IF(Y45="",1,Y45)</f>
        <v>1</v>
      </c>
      <c r="AA45" s="99">
        <f>IF(ISERROR(VLOOKUP(Z45,$Y$13:Y44,1,FALSE)),0,VLOOKUP(Z45,$Y$13:Y44,1,FALSE))</f>
        <v>0</v>
      </c>
      <c r="AB45" s="99" t="str">
        <f>IF(D45="","",C45&amp;D45&amp;E45)</f>
        <v/>
      </c>
      <c r="AC45" s="99">
        <f>IF(AB45="",1,AB45)</f>
        <v>1</v>
      </c>
      <c r="AD45" s="100">
        <f>IF(ISERROR(VLOOKUP(AC45,$AB$13:AB44,1,FALSE)),0,VLOOKUP(AC45,$AB$13:AB44,1,FALSE))</f>
        <v>0</v>
      </c>
      <c r="AE45" s="100">
        <f>IF(Z45=AA45,1,0)-AD46</f>
        <v>0</v>
      </c>
      <c r="AF45" s="149">
        <f>IF($B$4="中学",$B$4&amp;C45,C45)</f>
        <v>0</v>
      </c>
      <c r="AG45" s="99" t="str">
        <f>C45&amp;G45</f>
        <v/>
      </c>
      <c r="AH45" s="41" t="str">
        <f>C45&amp;H45</f>
        <v/>
      </c>
    </row>
    <row r="46" spans="1:41" ht="27" customHeight="1" x14ac:dyDescent="0.15">
      <c r="B46" s="156"/>
      <c r="C46" s="157"/>
      <c r="D46" s="157"/>
      <c r="E46" s="40"/>
      <c r="F46" s="159"/>
      <c r="G46" s="133"/>
      <c r="H46" s="133"/>
      <c r="I46" s="107"/>
      <c r="K46" s="55"/>
      <c r="L46" s="55"/>
      <c r="M46" s="53"/>
      <c r="N46" s="53"/>
      <c r="Y46" s="102"/>
      <c r="Z46" s="102"/>
      <c r="AA46" s="102"/>
      <c r="AB46" s="102"/>
      <c r="AC46" s="102"/>
      <c r="AD46" s="100">
        <f>IF(AC45=AD45,1,0)</f>
        <v>0</v>
      </c>
      <c r="AE46" s="100"/>
      <c r="AF46" s="150"/>
      <c r="AG46" s="102"/>
      <c r="AH46" s="45"/>
    </row>
    <row r="47" spans="1:41" ht="27" customHeight="1" x14ac:dyDescent="0.15">
      <c r="B47" s="155">
        <f>IF(AE47&lt;1,17,"ﾅﾝﾊﾞｰｶｰﾄﾞが重複しています")</f>
        <v>17</v>
      </c>
      <c r="C47" s="157"/>
      <c r="D47" s="157"/>
      <c r="E47" s="40"/>
      <c r="F47" s="196"/>
      <c r="G47" s="133"/>
      <c r="H47" s="133"/>
      <c r="I47" s="107"/>
      <c r="J47" s="147" t="str">
        <f>IF(E47="","",LEN(E47)-LEN(SUBSTITUTE(SUBSTITUTE(E47," ",),"　",)))</f>
        <v/>
      </c>
      <c r="K47" s="55"/>
      <c r="L47" s="55"/>
      <c r="M47" s="53"/>
      <c r="N47" s="54"/>
      <c r="Y47" s="99" t="str">
        <f>IF(D47="","",C47&amp;D47)</f>
        <v/>
      </c>
      <c r="Z47" s="99">
        <f>IF(Y47="",1,Y47)</f>
        <v>1</v>
      </c>
      <c r="AA47" s="99">
        <f>IF(ISERROR(VLOOKUP(Z47,$Y$13:Y46,1,FALSE)),0,VLOOKUP(Z47,$Y$13:Y46,1,FALSE))</f>
        <v>0</v>
      </c>
      <c r="AB47" s="99" t="str">
        <f>IF(D47="","",C47&amp;D47&amp;E47)</f>
        <v/>
      </c>
      <c r="AC47" s="99">
        <f>IF(AB47="",1,AB47)</f>
        <v>1</v>
      </c>
      <c r="AD47" s="100">
        <f>IF(ISERROR(VLOOKUP(AC47,$AB$13:AB46,1,FALSE)),0,VLOOKUP(AC47,$AB$13:AB46,1,FALSE))</f>
        <v>0</v>
      </c>
      <c r="AE47" s="100">
        <f>IF(Z47=AA47,1,0)-AD48</f>
        <v>0</v>
      </c>
      <c r="AF47" s="149">
        <f>IF($B$4="中学",$B$4&amp;C47,C47)</f>
        <v>0</v>
      </c>
      <c r="AG47" s="99" t="str">
        <f>C47&amp;G47</f>
        <v/>
      </c>
      <c r="AH47" s="41" t="str">
        <f>C47&amp;H47</f>
        <v/>
      </c>
    </row>
    <row r="48" spans="1:41" ht="27" customHeight="1" x14ac:dyDescent="0.15">
      <c r="B48" s="156"/>
      <c r="C48" s="157"/>
      <c r="D48" s="157"/>
      <c r="E48" s="40"/>
      <c r="F48" s="159"/>
      <c r="G48" s="133"/>
      <c r="H48" s="133"/>
      <c r="I48" s="107"/>
      <c r="K48" s="55"/>
      <c r="L48" s="55"/>
      <c r="M48" s="53"/>
      <c r="N48" s="53"/>
      <c r="Y48" s="102"/>
      <c r="Z48" s="102"/>
      <c r="AA48" s="102"/>
      <c r="AB48" s="102"/>
      <c r="AC48" s="102"/>
      <c r="AD48" s="100">
        <f>IF(AC47=AD47,1,0)</f>
        <v>0</v>
      </c>
      <c r="AE48" s="100"/>
      <c r="AF48" s="150"/>
      <c r="AG48" s="102"/>
      <c r="AH48" s="45"/>
    </row>
    <row r="49" spans="1:34" ht="27" customHeight="1" x14ac:dyDescent="0.15">
      <c r="B49" s="155">
        <f>IF(AE49&lt;1,18,"ﾅﾝﾊﾞｰｶｰﾄﾞが重複しています")</f>
        <v>18</v>
      </c>
      <c r="C49" s="157"/>
      <c r="D49" s="157"/>
      <c r="E49" s="40"/>
      <c r="F49" s="196"/>
      <c r="G49" s="133"/>
      <c r="H49" s="133"/>
      <c r="I49" s="107"/>
      <c r="J49" s="147" t="str">
        <f>IF(E49="","",LEN(E49)-LEN(SUBSTITUTE(SUBSTITUTE(E49," ",),"　",)))</f>
        <v/>
      </c>
      <c r="K49" s="55"/>
      <c r="L49" s="55"/>
      <c r="M49" s="53"/>
      <c r="N49" s="54"/>
      <c r="Y49" s="99" t="str">
        <f>IF(D49="","",C49&amp;D49)</f>
        <v/>
      </c>
      <c r="Z49" s="99">
        <f>IF(Y49="",1,Y49)</f>
        <v>1</v>
      </c>
      <c r="AA49" s="99">
        <f>IF(ISERROR(VLOOKUP(Z49,$Y$13:Y48,1,FALSE)),0,VLOOKUP(Z49,$Y$13:Y48,1,FALSE))</f>
        <v>0</v>
      </c>
      <c r="AB49" s="99" t="str">
        <f>IF(D49="","",C49&amp;D49&amp;E49)</f>
        <v/>
      </c>
      <c r="AC49" s="99">
        <f>IF(AB49="",1,AB49)</f>
        <v>1</v>
      </c>
      <c r="AD49" s="100">
        <f>IF(ISERROR(VLOOKUP(AC49,$AB$13:AB48,1,FALSE)),0,VLOOKUP(AC49,$AB$13:AB48,1,FALSE))</f>
        <v>0</v>
      </c>
      <c r="AE49" s="100">
        <f>IF(Z49=AA49,1,0)-AD50</f>
        <v>0</v>
      </c>
      <c r="AF49" s="149">
        <f>IF($B$4="中学",$B$4&amp;C49,C49)</f>
        <v>0</v>
      </c>
      <c r="AG49" s="99" t="str">
        <f>C49&amp;G49</f>
        <v/>
      </c>
      <c r="AH49" s="41" t="str">
        <f>C49&amp;H49</f>
        <v/>
      </c>
    </row>
    <row r="50" spans="1:34" ht="27" customHeight="1" x14ac:dyDescent="0.15">
      <c r="B50" s="156"/>
      <c r="C50" s="157"/>
      <c r="D50" s="157"/>
      <c r="E50" s="40"/>
      <c r="F50" s="159"/>
      <c r="G50" s="133"/>
      <c r="H50" s="133"/>
      <c r="I50" s="107"/>
      <c r="K50" s="55"/>
      <c r="L50" s="55"/>
      <c r="M50" s="53"/>
      <c r="N50" s="54"/>
      <c r="Y50" s="102"/>
      <c r="Z50" s="102"/>
      <c r="AA50" s="102"/>
      <c r="AB50" s="102"/>
      <c r="AC50" s="102"/>
      <c r="AD50" s="100">
        <f>IF(AC49=AD49,1,0)</f>
        <v>0</v>
      </c>
      <c r="AE50" s="100"/>
      <c r="AF50" s="150"/>
      <c r="AG50" s="102"/>
      <c r="AH50" s="45"/>
    </row>
    <row r="51" spans="1:34" ht="27" customHeight="1" x14ac:dyDescent="0.15">
      <c r="B51" s="155">
        <f>IF(AE51&lt;1,19,"ﾅﾝﾊﾞｰｶｰﾄﾞが重複しています")</f>
        <v>19</v>
      </c>
      <c r="C51" s="157"/>
      <c r="D51" s="157"/>
      <c r="E51" s="40"/>
      <c r="F51" s="196"/>
      <c r="G51" s="133"/>
      <c r="H51" s="133"/>
      <c r="I51" s="107"/>
      <c r="J51" s="147" t="str">
        <f>IF(E51="","",LEN(E51)-LEN(SUBSTITUTE(SUBSTITUTE(E51," ",),"　",)))</f>
        <v/>
      </c>
      <c r="K51" s="55"/>
      <c r="L51" s="55"/>
      <c r="M51" s="53"/>
      <c r="N51" s="54"/>
      <c r="Y51" s="99" t="str">
        <f>IF(D51="","",C51&amp;D51)</f>
        <v/>
      </c>
      <c r="Z51" s="99">
        <f>IF(Y51="",1,Y51)</f>
        <v>1</v>
      </c>
      <c r="AA51" s="99">
        <f>IF(ISERROR(VLOOKUP(Z51,$Y$13:Y50,1,FALSE)),0,VLOOKUP(Z51,$Y$13:Y50,1,FALSE))</f>
        <v>0</v>
      </c>
      <c r="AB51" s="99" t="str">
        <f>IF(D51="","",C51&amp;D51&amp;E51)</f>
        <v/>
      </c>
      <c r="AC51" s="99">
        <f>IF(AB51="",1,AB51)</f>
        <v>1</v>
      </c>
      <c r="AD51" s="100">
        <f>IF(ISERROR(VLOOKUP(AC51,$AB$13:AB50,1,FALSE)),0,VLOOKUP(AC51,$AB$13:AB50,1,FALSE))</f>
        <v>0</v>
      </c>
      <c r="AE51" s="100">
        <f>IF(Z51=AA51,1,0)-AD52</f>
        <v>0</v>
      </c>
      <c r="AF51" s="149">
        <f>IF($B$4="中学",$B$4&amp;C51,C51)</f>
        <v>0</v>
      </c>
      <c r="AG51" s="99" t="str">
        <f>C51&amp;G51</f>
        <v/>
      </c>
      <c r="AH51" s="41" t="str">
        <f>C51&amp;H51</f>
        <v/>
      </c>
    </row>
    <row r="52" spans="1:34" ht="27" customHeight="1" x14ac:dyDescent="0.15">
      <c r="B52" s="156"/>
      <c r="C52" s="157"/>
      <c r="D52" s="157"/>
      <c r="E52" s="40"/>
      <c r="F52" s="159"/>
      <c r="G52" s="133"/>
      <c r="H52" s="133"/>
      <c r="I52" s="107"/>
      <c r="K52" s="55"/>
      <c r="L52" s="55"/>
      <c r="M52" s="53"/>
      <c r="N52" s="54"/>
      <c r="Y52" s="102"/>
      <c r="Z52" s="102"/>
      <c r="AA52" s="102"/>
      <c r="AB52" s="102"/>
      <c r="AC52" s="102"/>
      <c r="AD52" s="100">
        <f>IF(AC51=AD51,1,0)</f>
        <v>0</v>
      </c>
      <c r="AE52" s="100"/>
      <c r="AF52" s="150"/>
      <c r="AG52" s="102"/>
      <c r="AH52" s="45"/>
    </row>
    <row r="53" spans="1:34" ht="27" customHeight="1" thickBot="1" x14ac:dyDescent="0.2">
      <c r="B53" s="160">
        <f>IF(AE53&lt;1,20,"ﾅﾝﾊﾞｰｶｰﾄﾞが重複しています")</f>
        <v>20</v>
      </c>
      <c r="C53" s="157"/>
      <c r="D53" s="157"/>
      <c r="E53" s="40"/>
      <c r="F53" s="196"/>
      <c r="G53" s="133"/>
      <c r="H53" s="133"/>
      <c r="I53" s="107"/>
      <c r="J53" s="147" t="str">
        <f>IF(E53="","",LEN(E53)-LEN(SUBSTITUTE(SUBSTITUTE(E53," ",),"　",)))</f>
        <v/>
      </c>
      <c r="K53" s="55"/>
      <c r="L53" s="55"/>
      <c r="M53" s="54"/>
      <c r="N53" s="54"/>
      <c r="Y53" s="99" t="str">
        <f>IF(D53="","",C53&amp;D53)</f>
        <v/>
      </c>
      <c r="Z53" s="99">
        <f>IF(Y53="",1,Y53)</f>
        <v>1</v>
      </c>
      <c r="AA53" s="99">
        <f>IF(ISERROR(VLOOKUP(Z53,$Y$13:Y52,1,FALSE)),0,VLOOKUP(Z53,$Y$13:Y52,1,FALSE))</f>
        <v>0</v>
      </c>
      <c r="AB53" s="99" t="str">
        <f>IF(D53="","",C53&amp;D53&amp;E53)</f>
        <v/>
      </c>
      <c r="AC53" s="99">
        <f>IF(AB53="",1,AB53)</f>
        <v>1</v>
      </c>
      <c r="AD53" s="100">
        <f>IF(ISERROR(VLOOKUP(AC53,$AB$13:AB52,1,FALSE)),0,VLOOKUP(AC53,$AB$13:AB52,1,FALSE))</f>
        <v>0</v>
      </c>
      <c r="AE53" s="100">
        <f>IF(Z53=AA53,1,0)-AD54</f>
        <v>0</v>
      </c>
      <c r="AF53" s="149">
        <f>IF($B$4="中学",$B$4&amp;C53,C53)</f>
        <v>0</v>
      </c>
      <c r="AG53" s="99" t="str">
        <f>C53&amp;G53</f>
        <v/>
      </c>
      <c r="AH53" s="41" t="str">
        <f>C53&amp;H53</f>
        <v/>
      </c>
    </row>
    <row r="54" spans="1:34" ht="27" customHeight="1" thickBot="1" x14ac:dyDescent="0.2">
      <c r="B54" s="161"/>
      <c r="C54" s="162"/>
      <c r="D54" s="162"/>
      <c r="E54" s="52"/>
      <c r="F54" s="197"/>
      <c r="G54" s="134"/>
      <c r="H54" s="134"/>
      <c r="I54" s="108"/>
      <c r="K54" s="55"/>
      <c r="L54" s="55"/>
      <c r="M54" s="54"/>
      <c r="N54" s="54"/>
      <c r="Y54" s="102"/>
      <c r="Z54" s="102"/>
      <c r="AA54" s="102"/>
      <c r="AB54" s="102"/>
      <c r="AC54" s="102"/>
      <c r="AD54" s="100">
        <f>IF(AC53=AD53,1,0)</f>
        <v>0</v>
      </c>
      <c r="AE54" s="100"/>
      <c r="AF54" s="150"/>
      <c r="AG54" s="102"/>
      <c r="AH54" s="45"/>
    </row>
    <row r="55" spans="1:34" ht="27" customHeight="1" thickBot="1" x14ac:dyDescent="0.2">
      <c r="A55" s="39">
        <f>COUNTA(E55,E57,E59,E61,E63,E65,E67,E69,E71,E73)</f>
        <v>0</v>
      </c>
      <c r="B55" s="161">
        <f>IF(AE55&lt;1,21,"ﾅﾝﾊﾞｰｶｰﾄﾞが重複しています")</f>
        <v>21</v>
      </c>
      <c r="C55" s="159"/>
      <c r="D55" s="159"/>
      <c r="E55" s="137"/>
      <c r="F55" s="212"/>
      <c r="G55" s="135"/>
      <c r="H55" s="135"/>
      <c r="I55" s="136"/>
      <c r="J55" s="147" t="str">
        <f>IF(E55="","",LEN(E55)-LEN(SUBSTITUTE(SUBSTITUTE(E55," ",),"　",)))</f>
        <v/>
      </c>
      <c r="K55" s="55"/>
      <c r="L55" s="55"/>
      <c r="M55" s="53"/>
      <c r="N55" s="54"/>
      <c r="Y55" s="99" t="str">
        <f>IF(D55="","",C55&amp;D55)</f>
        <v/>
      </c>
      <c r="Z55" s="99">
        <f>IF(Y55="",1,Y55)</f>
        <v>1</v>
      </c>
      <c r="AA55" s="99">
        <f>IF(ISERROR(VLOOKUP(Z55,$Y$13:Y54,1,FALSE)),0,VLOOKUP(Z55,$Y$13:Y54,1,FALSE))</f>
        <v>0</v>
      </c>
      <c r="AB55" s="99" t="str">
        <f>IF(D55="","",C55&amp;D55&amp;E55)</f>
        <v/>
      </c>
      <c r="AC55" s="99">
        <f>IF(AB55="",1,AB55)</f>
        <v>1</v>
      </c>
      <c r="AD55" s="100">
        <f>IF(ISERROR(VLOOKUP(AC55,$AB$13:AB54,1,FALSE)),0,VLOOKUP(AC55,$AB$13:AB54,1,FALSE))</f>
        <v>0</v>
      </c>
      <c r="AE55" s="100">
        <f>IF(Z55=AA55,1,0)-AD56</f>
        <v>0</v>
      </c>
      <c r="AF55" s="149">
        <f>IF($B$4="中学",$B$4&amp;C55,C55)</f>
        <v>0</v>
      </c>
      <c r="AG55" s="99" t="str">
        <f>C55&amp;G55</f>
        <v/>
      </c>
      <c r="AH55" s="41" t="str">
        <f>C55&amp;H55</f>
        <v/>
      </c>
    </row>
    <row r="56" spans="1:34" ht="27" customHeight="1" x14ac:dyDescent="0.15">
      <c r="A56" s="44">
        <f>COUNTA(G55:I55,G57:I57,G59:I59,G61:I61,G63:I63,G65:I65,G67:I67,G69:I69,G71:I71,G73:I73)</f>
        <v>0</v>
      </c>
      <c r="B56" s="163"/>
      <c r="C56" s="157"/>
      <c r="D56" s="157"/>
      <c r="E56" s="40"/>
      <c r="F56" s="159"/>
      <c r="G56" s="133"/>
      <c r="H56" s="133"/>
      <c r="I56" s="107"/>
      <c r="K56" s="55"/>
      <c r="L56" s="55"/>
      <c r="M56" s="53"/>
      <c r="N56" s="54"/>
      <c r="Y56" s="102"/>
      <c r="Z56" s="102"/>
      <c r="AA56" s="102"/>
      <c r="AB56" s="102"/>
      <c r="AC56" s="102"/>
      <c r="AD56" s="100">
        <f>IF(AC55=AD55,1,0)</f>
        <v>0</v>
      </c>
      <c r="AE56" s="100"/>
      <c r="AF56" s="150"/>
      <c r="AG56" s="102"/>
      <c r="AH56" s="45"/>
    </row>
    <row r="57" spans="1:34" ht="27" customHeight="1" x14ac:dyDescent="0.15">
      <c r="B57" s="155">
        <f>IF(AE57&lt;1,22,"ﾅﾝﾊﾞｰｶｰﾄﾞが重複しています")</f>
        <v>22</v>
      </c>
      <c r="C57" s="157"/>
      <c r="D57" s="157"/>
      <c r="E57" s="40"/>
      <c r="F57" s="196"/>
      <c r="G57" s="133"/>
      <c r="H57" s="133"/>
      <c r="I57" s="107"/>
      <c r="J57" s="147" t="str">
        <f>IF(E57="","",LEN(E57)-LEN(SUBSTITUTE(SUBSTITUTE(E57," ",),"　",)))</f>
        <v/>
      </c>
      <c r="K57" s="55"/>
      <c r="L57" s="55"/>
      <c r="M57" s="53"/>
      <c r="N57" s="53"/>
      <c r="Y57" s="99" t="str">
        <f>IF(D57="","",C57&amp;D57)</f>
        <v/>
      </c>
      <c r="Z57" s="99">
        <f>IF(Y57="",1,Y57)</f>
        <v>1</v>
      </c>
      <c r="AA57" s="99">
        <f>IF(ISERROR(VLOOKUP(Z57,$Y$13:Y56,1,FALSE)),0,VLOOKUP(Z57,$Y$13:Y56,1,FALSE))</f>
        <v>0</v>
      </c>
      <c r="AB57" s="99" t="str">
        <f>IF(D57="","",C57&amp;D57&amp;E57)</f>
        <v/>
      </c>
      <c r="AC57" s="99">
        <f>IF(AB57="",1,AB57)</f>
        <v>1</v>
      </c>
      <c r="AD57" s="100">
        <f>IF(ISERROR(VLOOKUP(AC57,$AB$13:AB56,1,FALSE)),0,VLOOKUP(AC57,$AB$13:AB56,1,FALSE))</f>
        <v>0</v>
      </c>
      <c r="AE57" s="100">
        <f>IF(Z57=AA57,1,0)-AD58</f>
        <v>0</v>
      </c>
      <c r="AF57" s="149">
        <f>IF($B$4="中学",$B$4&amp;C57,C57)</f>
        <v>0</v>
      </c>
      <c r="AG57" s="99" t="str">
        <f>C57&amp;G57</f>
        <v/>
      </c>
      <c r="AH57" s="41" t="str">
        <f>C57&amp;H57</f>
        <v/>
      </c>
    </row>
    <row r="58" spans="1:34" ht="27" customHeight="1" x14ac:dyDescent="0.15">
      <c r="B58" s="156"/>
      <c r="C58" s="157"/>
      <c r="D58" s="157"/>
      <c r="E58" s="40"/>
      <c r="F58" s="159"/>
      <c r="G58" s="133"/>
      <c r="H58" s="133"/>
      <c r="I58" s="107"/>
      <c r="K58" s="55"/>
      <c r="L58" s="55"/>
      <c r="M58" s="53"/>
      <c r="N58" s="54"/>
      <c r="Y58" s="102"/>
      <c r="Z58" s="102"/>
      <c r="AA58" s="102"/>
      <c r="AB58" s="102"/>
      <c r="AC58" s="102"/>
      <c r="AD58" s="100">
        <f>IF(AC57=AD57,1,0)</f>
        <v>0</v>
      </c>
      <c r="AE58" s="100"/>
      <c r="AF58" s="150"/>
      <c r="AG58" s="102"/>
      <c r="AH58" s="45"/>
    </row>
    <row r="59" spans="1:34" ht="27" customHeight="1" x14ac:dyDescent="0.15">
      <c r="B59" s="155">
        <f>IF(AE59&lt;1,23,"ﾅﾝﾊﾞｰｶｰﾄﾞが重複しています")</f>
        <v>23</v>
      </c>
      <c r="C59" s="157"/>
      <c r="D59" s="157"/>
      <c r="E59" s="40"/>
      <c r="F59" s="196"/>
      <c r="G59" s="133"/>
      <c r="H59" s="133"/>
      <c r="I59" s="107"/>
      <c r="J59" s="147" t="str">
        <f>IF(E59="","",LEN(E59)-LEN(SUBSTITUTE(SUBSTITUTE(E59," ",),"　",)))</f>
        <v/>
      </c>
      <c r="K59" s="55"/>
      <c r="L59" s="55"/>
      <c r="M59" s="53"/>
      <c r="N59" s="54"/>
      <c r="Y59" s="99" t="str">
        <f>IF(D59="","",C59&amp;D59)</f>
        <v/>
      </c>
      <c r="Z59" s="99">
        <f>IF(Y59="",1,Y59)</f>
        <v>1</v>
      </c>
      <c r="AA59" s="99">
        <f>IF(ISERROR(VLOOKUP(Z59,$Y$13:Y58,1,FALSE)),0,VLOOKUP(Z59,$Y$13:Y58,1,FALSE))</f>
        <v>0</v>
      </c>
      <c r="AB59" s="99" t="str">
        <f>IF(D59="","",C59&amp;D59&amp;E59)</f>
        <v/>
      </c>
      <c r="AC59" s="99">
        <f>IF(AB59="",1,AB59)</f>
        <v>1</v>
      </c>
      <c r="AD59" s="100">
        <f>IF(ISERROR(VLOOKUP(AC59,$AB$13:AB58,1,FALSE)),0,VLOOKUP(AC59,$AB$13:AB58,1,FALSE))</f>
        <v>0</v>
      </c>
      <c r="AE59" s="100">
        <f>IF(Z59=AA59,1,0)-AD60</f>
        <v>0</v>
      </c>
      <c r="AF59" s="149">
        <f>IF($B$4="中学",$B$4&amp;C59,C59)</f>
        <v>0</v>
      </c>
      <c r="AG59" s="99" t="str">
        <f>C59&amp;G59</f>
        <v/>
      </c>
      <c r="AH59" s="41" t="str">
        <f>C59&amp;H59</f>
        <v/>
      </c>
    </row>
    <row r="60" spans="1:34" ht="27" customHeight="1" x14ac:dyDescent="0.15">
      <c r="B60" s="156"/>
      <c r="C60" s="157"/>
      <c r="D60" s="157"/>
      <c r="E60" s="40"/>
      <c r="F60" s="159"/>
      <c r="G60" s="133"/>
      <c r="H60" s="133"/>
      <c r="I60" s="107"/>
      <c r="K60" s="55"/>
      <c r="L60" s="55"/>
      <c r="M60" s="53"/>
      <c r="N60" s="53"/>
      <c r="Y60" s="102"/>
      <c r="Z60" s="102"/>
      <c r="AA60" s="102"/>
      <c r="AB60" s="102"/>
      <c r="AC60" s="102"/>
      <c r="AD60" s="100">
        <f>IF(AC59=AD59,1,0)</f>
        <v>0</v>
      </c>
      <c r="AE60" s="100"/>
      <c r="AF60" s="150"/>
      <c r="AG60" s="102"/>
      <c r="AH60" s="45"/>
    </row>
    <row r="61" spans="1:34" ht="27" customHeight="1" x14ac:dyDescent="0.15">
      <c r="B61" s="155">
        <f>IF(AE61&lt;1,24,"ﾅﾝﾊﾞｰｶｰﾄﾞが重複しています")</f>
        <v>24</v>
      </c>
      <c r="C61" s="157"/>
      <c r="D61" s="157"/>
      <c r="E61" s="40"/>
      <c r="F61" s="196"/>
      <c r="G61" s="133"/>
      <c r="H61" s="133"/>
      <c r="I61" s="107"/>
      <c r="J61" s="147" t="str">
        <f>IF(E61="","",LEN(E61)-LEN(SUBSTITUTE(SUBSTITUTE(E61," ",),"　",)))</f>
        <v/>
      </c>
      <c r="K61" s="55"/>
      <c r="L61" s="55"/>
      <c r="M61" s="53"/>
      <c r="N61" s="54"/>
      <c r="Y61" s="99" t="str">
        <f>IF(D61="","",C61&amp;D61)</f>
        <v/>
      </c>
      <c r="Z61" s="99">
        <f>IF(Y61="",1,Y61)</f>
        <v>1</v>
      </c>
      <c r="AA61" s="99">
        <f>IF(ISERROR(VLOOKUP(Z61,$Y$13:Y60,1,FALSE)),0,VLOOKUP(Z61,$Y$13:Y60,1,FALSE))</f>
        <v>0</v>
      </c>
      <c r="AB61" s="99" t="str">
        <f>IF(D61="","",C61&amp;D61&amp;E61)</f>
        <v/>
      </c>
      <c r="AC61" s="99">
        <f>IF(AB61="",1,AB61)</f>
        <v>1</v>
      </c>
      <c r="AD61" s="100">
        <f>IF(ISERROR(VLOOKUP(AC61,$AB$13:AB60,1,FALSE)),0,VLOOKUP(AC61,$AB$13:AB60,1,FALSE))</f>
        <v>0</v>
      </c>
      <c r="AE61" s="100">
        <f>IF(Z61=AA61,1,0)-AD62</f>
        <v>0</v>
      </c>
      <c r="AF61" s="149">
        <f>IF($B$4="中学",$B$4&amp;C61,C61)</f>
        <v>0</v>
      </c>
      <c r="AG61" s="99" t="str">
        <f>C61&amp;G61</f>
        <v/>
      </c>
      <c r="AH61" s="41" t="str">
        <f>C61&amp;H61</f>
        <v/>
      </c>
    </row>
    <row r="62" spans="1:34" ht="27" customHeight="1" x14ac:dyDescent="0.15">
      <c r="B62" s="156"/>
      <c r="C62" s="157"/>
      <c r="D62" s="157"/>
      <c r="E62" s="40"/>
      <c r="F62" s="159"/>
      <c r="G62" s="133"/>
      <c r="H62" s="133"/>
      <c r="I62" s="107"/>
      <c r="K62" s="55"/>
      <c r="L62" s="55"/>
      <c r="M62" s="53"/>
      <c r="N62" s="54"/>
      <c r="Y62" s="102"/>
      <c r="Z62" s="102"/>
      <c r="AA62" s="102"/>
      <c r="AB62" s="102"/>
      <c r="AC62" s="102"/>
      <c r="AD62" s="100">
        <f>IF(AC61=AD61,1,0)</f>
        <v>0</v>
      </c>
      <c r="AE62" s="100"/>
      <c r="AF62" s="150"/>
      <c r="AG62" s="102"/>
      <c r="AH62" s="45"/>
    </row>
    <row r="63" spans="1:34" ht="27" customHeight="1" x14ac:dyDescent="0.15">
      <c r="B63" s="155">
        <f>IF(AE63&lt;1,25,"ﾅﾝﾊﾞｰｶｰﾄﾞが重複しています")</f>
        <v>25</v>
      </c>
      <c r="C63" s="157"/>
      <c r="D63" s="157"/>
      <c r="E63" s="40"/>
      <c r="F63" s="196"/>
      <c r="G63" s="133"/>
      <c r="H63" s="133"/>
      <c r="I63" s="107"/>
      <c r="J63" s="147" t="str">
        <f>IF(E63="","",LEN(E63)-LEN(SUBSTITUTE(SUBSTITUTE(E63," ",),"　",)))</f>
        <v/>
      </c>
      <c r="K63" s="55"/>
      <c r="L63" s="55"/>
      <c r="M63" s="53"/>
      <c r="N63" s="53"/>
      <c r="Y63" s="99" t="str">
        <f>IF(D63="","",C63&amp;D63)</f>
        <v/>
      </c>
      <c r="Z63" s="99">
        <f>IF(Y63="",1,Y63)</f>
        <v>1</v>
      </c>
      <c r="AA63" s="99">
        <f>IF(ISERROR(VLOOKUP(Z63,$Y$13:Y62,1,FALSE)),0,VLOOKUP(Z63,$Y$13:Y62,1,FALSE))</f>
        <v>0</v>
      </c>
      <c r="AB63" s="99" t="str">
        <f>IF(D63="","",C63&amp;D63&amp;E63)</f>
        <v/>
      </c>
      <c r="AC63" s="99">
        <f>IF(AB63="",1,AB63)</f>
        <v>1</v>
      </c>
      <c r="AD63" s="100">
        <f>IF(ISERROR(VLOOKUP(AC63,$AB$13:AB62,1,FALSE)),0,VLOOKUP(AC63,$AB$13:AB62,1,FALSE))</f>
        <v>0</v>
      </c>
      <c r="AE63" s="100">
        <f>IF(Z63=AA63,1,0)-AD64</f>
        <v>0</v>
      </c>
      <c r="AF63" s="149">
        <f>IF($B$4="中学",$B$4&amp;C63,C63)</f>
        <v>0</v>
      </c>
      <c r="AG63" s="99" t="str">
        <f>C63&amp;G63</f>
        <v/>
      </c>
      <c r="AH63" s="41" t="str">
        <f>C63&amp;H63</f>
        <v/>
      </c>
    </row>
    <row r="64" spans="1:34" ht="27" customHeight="1" x14ac:dyDescent="0.15">
      <c r="B64" s="156"/>
      <c r="C64" s="157"/>
      <c r="D64" s="157"/>
      <c r="E64" s="40"/>
      <c r="F64" s="159"/>
      <c r="G64" s="133"/>
      <c r="H64" s="133"/>
      <c r="I64" s="107"/>
      <c r="K64" s="55"/>
      <c r="L64" s="55"/>
      <c r="M64" s="53"/>
      <c r="N64" s="53"/>
      <c r="Y64" s="102"/>
      <c r="Z64" s="102"/>
      <c r="AA64" s="102"/>
      <c r="AB64" s="102"/>
      <c r="AC64" s="102"/>
      <c r="AD64" s="100">
        <f>IF(AC63=AD63,1,0)</f>
        <v>0</v>
      </c>
      <c r="AE64" s="100"/>
      <c r="AF64" s="150"/>
      <c r="AG64" s="102"/>
      <c r="AH64" s="45"/>
    </row>
    <row r="65" spans="1:34" ht="27" customHeight="1" x14ac:dyDescent="0.15">
      <c r="B65" s="155">
        <f>IF(AE65&lt;1,26,"ﾅﾝﾊﾞｰｶｰﾄﾞが重複しています")</f>
        <v>26</v>
      </c>
      <c r="C65" s="157"/>
      <c r="D65" s="157"/>
      <c r="E65" s="40"/>
      <c r="F65" s="196"/>
      <c r="G65" s="133"/>
      <c r="H65" s="133"/>
      <c r="I65" s="107"/>
      <c r="J65" s="147" t="str">
        <f>IF(E65="","",LEN(E65)-LEN(SUBSTITUTE(SUBSTITUTE(E65," ",),"　",)))</f>
        <v/>
      </c>
      <c r="K65" s="56"/>
      <c r="L65" s="56"/>
      <c r="M65" s="53"/>
      <c r="N65" s="54"/>
      <c r="Y65" s="99" t="str">
        <f>IF(D65="","",C65&amp;D65)</f>
        <v/>
      </c>
      <c r="Z65" s="99">
        <f>IF(Y65="",1,Y65)</f>
        <v>1</v>
      </c>
      <c r="AA65" s="99">
        <f>IF(ISERROR(VLOOKUP(Z65,$Y$13:Y64,1,FALSE)),0,VLOOKUP(Z65,$Y$13:Y64,1,FALSE))</f>
        <v>0</v>
      </c>
      <c r="AB65" s="99" t="str">
        <f>IF(D65="","",C65&amp;D65&amp;E65)</f>
        <v/>
      </c>
      <c r="AC65" s="99">
        <f>IF(AB65="",1,AB65)</f>
        <v>1</v>
      </c>
      <c r="AD65" s="100">
        <f>IF(ISERROR(VLOOKUP(AC65,$AB$13:AB64,1,FALSE)),0,VLOOKUP(AC65,$AB$13:AB64,1,FALSE))</f>
        <v>0</v>
      </c>
      <c r="AE65" s="100">
        <f>IF(Z65=AA65,1,0)-AD66</f>
        <v>0</v>
      </c>
      <c r="AF65" s="149">
        <f>IF($B$4="中学",$B$4&amp;C65,C65)</f>
        <v>0</v>
      </c>
      <c r="AG65" s="99" t="str">
        <f>C65&amp;G65</f>
        <v/>
      </c>
      <c r="AH65" s="41" t="str">
        <f>C65&amp;H65</f>
        <v/>
      </c>
    </row>
    <row r="66" spans="1:34" ht="27" customHeight="1" x14ac:dyDescent="0.15">
      <c r="B66" s="156"/>
      <c r="C66" s="157"/>
      <c r="D66" s="157"/>
      <c r="E66" s="40"/>
      <c r="F66" s="159"/>
      <c r="G66" s="133"/>
      <c r="H66" s="133"/>
      <c r="I66" s="107"/>
      <c r="K66" s="55"/>
      <c r="L66" s="55"/>
      <c r="M66" s="53"/>
      <c r="N66" s="53"/>
      <c r="Y66" s="102"/>
      <c r="Z66" s="102"/>
      <c r="AA66" s="102"/>
      <c r="AB66" s="102"/>
      <c r="AC66" s="102"/>
      <c r="AD66" s="100">
        <f>IF(AC65=AD65,1,0)</f>
        <v>0</v>
      </c>
      <c r="AE66" s="100"/>
      <c r="AF66" s="150"/>
      <c r="AG66" s="102"/>
      <c r="AH66" s="45"/>
    </row>
    <row r="67" spans="1:34" ht="27" customHeight="1" x14ac:dyDescent="0.15">
      <c r="B67" s="155">
        <f>IF(AE67&lt;1,27,"ﾅﾝﾊﾞｰｶｰﾄﾞが重複しています")</f>
        <v>27</v>
      </c>
      <c r="C67" s="157"/>
      <c r="D67" s="157"/>
      <c r="E67" s="40"/>
      <c r="F67" s="196"/>
      <c r="G67" s="133"/>
      <c r="H67" s="133"/>
      <c r="I67" s="107"/>
      <c r="J67" s="147" t="str">
        <f>IF(E67="","",LEN(E67)-LEN(SUBSTITUTE(SUBSTITUTE(E67," ",),"　",)))</f>
        <v/>
      </c>
      <c r="K67" s="55"/>
      <c r="L67" s="55"/>
      <c r="M67" s="53"/>
      <c r="N67" s="54"/>
      <c r="Y67" s="99" t="str">
        <f>IF(D67="","",C67&amp;D67)</f>
        <v/>
      </c>
      <c r="Z67" s="99">
        <f>IF(Y67="",1,Y67)</f>
        <v>1</v>
      </c>
      <c r="AA67" s="99">
        <f>IF(ISERROR(VLOOKUP(Z67,$Y$13:Y66,1,FALSE)),0,VLOOKUP(Z67,$Y$13:Y66,1,FALSE))</f>
        <v>0</v>
      </c>
      <c r="AB67" s="99" t="str">
        <f>IF(D67="","",C67&amp;D67&amp;E67)</f>
        <v/>
      </c>
      <c r="AC67" s="99">
        <f>IF(AB67="",1,AB67)</f>
        <v>1</v>
      </c>
      <c r="AD67" s="100">
        <f>IF(ISERROR(VLOOKUP(AC67,$AB$13:AB66,1,FALSE)),0,VLOOKUP(AC67,$AB$13:AB66,1,FALSE))</f>
        <v>0</v>
      </c>
      <c r="AE67" s="100">
        <f>IF(Z67=AA67,1,0)-AD68</f>
        <v>0</v>
      </c>
      <c r="AF67" s="149">
        <f>IF($B$4="中学",$B$4&amp;C67,C67)</f>
        <v>0</v>
      </c>
      <c r="AG67" s="99" t="str">
        <f>C67&amp;G67</f>
        <v/>
      </c>
      <c r="AH67" s="41" t="str">
        <f>C67&amp;H67</f>
        <v/>
      </c>
    </row>
    <row r="68" spans="1:34" ht="27" customHeight="1" x14ac:dyDescent="0.15">
      <c r="B68" s="156"/>
      <c r="C68" s="157"/>
      <c r="D68" s="157"/>
      <c r="E68" s="40"/>
      <c r="F68" s="159"/>
      <c r="G68" s="133"/>
      <c r="H68" s="133"/>
      <c r="I68" s="107"/>
      <c r="K68" s="55"/>
      <c r="L68" s="55"/>
      <c r="M68" s="53"/>
      <c r="N68" s="53"/>
      <c r="Y68" s="102"/>
      <c r="Z68" s="102"/>
      <c r="AA68" s="102"/>
      <c r="AB68" s="102"/>
      <c r="AC68" s="102"/>
      <c r="AD68" s="100">
        <f>IF(AC67=AD67,1,0)</f>
        <v>0</v>
      </c>
      <c r="AE68" s="100"/>
      <c r="AF68" s="150"/>
      <c r="AG68" s="102"/>
      <c r="AH68" s="45"/>
    </row>
    <row r="69" spans="1:34" ht="27" customHeight="1" x14ac:dyDescent="0.15">
      <c r="B69" s="155">
        <f>IF(AE69&lt;1,28,"ﾅﾝﾊﾞｰｶｰﾄﾞが重複しています")</f>
        <v>28</v>
      </c>
      <c r="C69" s="157"/>
      <c r="D69" s="157"/>
      <c r="E69" s="40"/>
      <c r="F69" s="196"/>
      <c r="G69" s="133"/>
      <c r="H69" s="133"/>
      <c r="I69" s="107"/>
      <c r="J69" s="147" t="str">
        <f>IF(E69="","",LEN(E69)-LEN(SUBSTITUTE(SUBSTITUTE(E69," ",),"　",)))</f>
        <v/>
      </c>
      <c r="K69" s="55"/>
      <c r="L69" s="55"/>
      <c r="M69" s="53"/>
      <c r="N69" s="54"/>
      <c r="Y69" s="99" t="str">
        <f>IF(D69="","",C69&amp;D69)</f>
        <v/>
      </c>
      <c r="Z69" s="99">
        <f>IF(Y69="",1,Y69)</f>
        <v>1</v>
      </c>
      <c r="AA69" s="99">
        <f>IF(ISERROR(VLOOKUP(Z69,$Y$13:Y68,1,FALSE)),0,VLOOKUP(Z69,$Y$13:Y68,1,FALSE))</f>
        <v>0</v>
      </c>
      <c r="AB69" s="99" t="str">
        <f>IF(D69="","",C69&amp;D69&amp;E69)</f>
        <v/>
      </c>
      <c r="AC69" s="99">
        <f>IF(AB69="",1,AB69)</f>
        <v>1</v>
      </c>
      <c r="AD69" s="100">
        <f>IF(ISERROR(VLOOKUP(AC69,$AB$13:AB68,1,FALSE)),0,VLOOKUP(AC69,$AB$13:AB68,1,FALSE))</f>
        <v>0</v>
      </c>
      <c r="AE69" s="100">
        <f>IF(Z69=AA69,1,0)-AD70</f>
        <v>0</v>
      </c>
      <c r="AF69" s="149">
        <f>IF($B$4="中学",$B$4&amp;C69,C69)</f>
        <v>0</v>
      </c>
      <c r="AG69" s="99" t="str">
        <f>C69&amp;G69</f>
        <v/>
      </c>
      <c r="AH69" s="41" t="str">
        <f>C69&amp;H69</f>
        <v/>
      </c>
    </row>
    <row r="70" spans="1:34" ht="27" customHeight="1" x14ac:dyDescent="0.15">
      <c r="B70" s="156"/>
      <c r="C70" s="157"/>
      <c r="D70" s="157"/>
      <c r="E70" s="40"/>
      <c r="F70" s="159"/>
      <c r="G70" s="133"/>
      <c r="H70" s="133"/>
      <c r="I70" s="107"/>
      <c r="K70" s="55"/>
      <c r="L70" s="55"/>
      <c r="M70" s="53"/>
      <c r="N70" s="54"/>
      <c r="Y70" s="102"/>
      <c r="Z70" s="102"/>
      <c r="AA70" s="102"/>
      <c r="AB70" s="102"/>
      <c r="AC70" s="102"/>
      <c r="AD70" s="100">
        <f>IF(AC69=AD69,1,0)</f>
        <v>0</v>
      </c>
      <c r="AE70" s="100"/>
      <c r="AF70" s="150"/>
      <c r="AG70" s="102"/>
      <c r="AH70" s="45"/>
    </row>
    <row r="71" spans="1:34" ht="27" customHeight="1" x14ac:dyDescent="0.15">
      <c r="B71" s="155">
        <f>IF(AE71&lt;1,29,"ﾅﾝﾊﾞｰｶｰﾄﾞが重複しています")</f>
        <v>29</v>
      </c>
      <c r="C71" s="157"/>
      <c r="D71" s="157"/>
      <c r="E71" s="40"/>
      <c r="F71" s="196"/>
      <c r="G71" s="133"/>
      <c r="H71" s="133"/>
      <c r="I71" s="107"/>
      <c r="J71" s="147" t="str">
        <f>IF(E71="","",LEN(E71)-LEN(SUBSTITUTE(SUBSTITUTE(E71," ",),"　",)))</f>
        <v/>
      </c>
      <c r="K71" s="55"/>
      <c r="L71" s="55"/>
      <c r="M71" s="53"/>
      <c r="N71" s="54"/>
      <c r="Y71" s="99" t="str">
        <f>IF(D71="","",C71&amp;D71)</f>
        <v/>
      </c>
      <c r="Z71" s="99">
        <f>IF(Y71="",1,Y71)</f>
        <v>1</v>
      </c>
      <c r="AA71" s="99">
        <f>IF(ISERROR(VLOOKUP(Z71,$Y$13:Y70,1,FALSE)),0,VLOOKUP(Z71,$Y$13:Y70,1,FALSE))</f>
        <v>0</v>
      </c>
      <c r="AB71" s="99" t="str">
        <f>IF(D71="","",C71&amp;D71&amp;E71)</f>
        <v/>
      </c>
      <c r="AC71" s="99">
        <f>IF(AB71="",1,AB71)</f>
        <v>1</v>
      </c>
      <c r="AD71" s="100">
        <f>IF(ISERROR(VLOOKUP(AC71,$AB$13:AB70,1,FALSE)),0,VLOOKUP(AC71,$AB$13:AB70,1,FALSE))</f>
        <v>0</v>
      </c>
      <c r="AE71" s="100">
        <f>IF(Z71=AA71,1,0)-AD72</f>
        <v>0</v>
      </c>
      <c r="AF71" s="149">
        <f>IF($B$4="中学",$B$4&amp;C71,C71)</f>
        <v>0</v>
      </c>
      <c r="AG71" s="99" t="str">
        <f>C71&amp;G71</f>
        <v/>
      </c>
      <c r="AH71" s="41" t="str">
        <f>C71&amp;H71</f>
        <v/>
      </c>
    </row>
    <row r="72" spans="1:34" ht="27" customHeight="1" x14ac:dyDescent="0.15">
      <c r="B72" s="156"/>
      <c r="C72" s="157"/>
      <c r="D72" s="157"/>
      <c r="E72" s="40"/>
      <c r="F72" s="159"/>
      <c r="G72" s="133"/>
      <c r="H72" s="133"/>
      <c r="I72" s="107"/>
      <c r="K72" s="55"/>
      <c r="L72" s="55"/>
      <c r="M72" s="53"/>
      <c r="N72" s="54"/>
      <c r="Y72" s="102"/>
      <c r="Z72" s="102"/>
      <c r="AA72" s="102"/>
      <c r="AB72" s="102"/>
      <c r="AC72" s="102"/>
      <c r="AD72" s="100">
        <f>IF(AC71=AD71,1,0)</f>
        <v>0</v>
      </c>
      <c r="AE72" s="100"/>
      <c r="AF72" s="150"/>
      <c r="AG72" s="102"/>
      <c r="AH72" s="45"/>
    </row>
    <row r="73" spans="1:34" ht="27" customHeight="1" thickBot="1" x14ac:dyDescent="0.2">
      <c r="B73" s="160">
        <f>IF(AE73&lt;1,30,"ﾅﾝﾊﾞｰｶｰﾄﾞが重複しています")</f>
        <v>30</v>
      </c>
      <c r="C73" s="157"/>
      <c r="D73" s="157"/>
      <c r="E73" s="40"/>
      <c r="F73" s="196"/>
      <c r="G73" s="133"/>
      <c r="H73" s="133"/>
      <c r="I73" s="107"/>
      <c r="J73" s="147" t="str">
        <f>IF(E73="","",LEN(E73)-LEN(SUBSTITUTE(SUBSTITUTE(E73," ",),"　",)))</f>
        <v/>
      </c>
      <c r="K73" s="55"/>
      <c r="L73" s="55"/>
      <c r="M73" s="54"/>
      <c r="N73" s="54"/>
      <c r="Y73" s="99" t="str">
        <f>IF(D73="","",C73&amp;D73)</f>
        <v/>
      </c>
      <c r="Z73" s="99">
        <f>IF(Y73="",1,Y73)</f>
        <v>1</v>
      </c>
      <c r="AA73" s="99">
        <f>IF(ISERROR(VLOOKUP(Z73,$Y$13:Y72,1,FALSE)),0,VLOOKUP(Z73,$Y$13:Y72,1,FALSE))</f>
        <v>0</v>
      </c>
      <c r="AB73" s="99" t="str">
        <f>IF(D73="","",C73&amp;D73&amp;E73)</f>
        <v/>
      </c>
      <c r="AC73" s="99">
        <f>IF(AB73="",1,AB73)</f>
        <v>1</v>
      </c>
      <c r="AD73" s="100">
        <f>IF(ISERROR(VLOOKUP(AC73,$AB$13:AB72,1,FALSE)),0,VLOOKUP(AC73,$AB$13:AB72,1,FALSE))</f>
        <v>0</v>
      </c>
      <c r="AE73" s="100">
        <f>IF(Z73=AA73,1,0)-AD74</f>
        <v>0</v>
      </c>
      <c r="AF73" s="149">
        <f>IF($B$4="中学",$B$4&amp;C73,C73)</f>
        <v>0</v>
      </c>
      <c r="AG73" s="99" t="str">
        <f>C73&amp;G73</f>
        <v/>
      </c>
      <c r="AH73" s="41" t="str">
        <f>C73&amp;H73</f>
        <v/>
      </c>
    </row>
    <row r="74" spans="1:34" ht="27" customHeight="1" thickBot="1" x14ac:dyDescent="0.2">
      <c r="B74" s="161"/>
      <c r="C74" s="162"/>
      <c r="D74" s="162"/>
      <c r="E74" s="52"/>
      <c r="F74" s="197"/>
      <c r="G74" s="134"/>
      <c r="H74" s="134"/>
      <c r="I74" s="108"/>
      <c r="K74" s="55"/>
      <c r="L74" s="55"/>
      <c r="M74" s="54"/>
      <c r="N74" s="54"/>
      <c r="Y74" s="102"/>
      <c r="Z74" s="102"/>
      <c r="AA74" s="102"/>
      <c r="AB74" s="102"/>
      <c r="AC74" s="102"/>
      <c r="AD74" s="100">
        <f>IF(AC73=AD73,1,0)</f>
        <v>0</v>
      </c>
      <c r="AE74" s="100"/>
      <c r="AF74" s="150"/>
      <c r="AG74" s="102"/>
      <c r="AH74" s="45"/>
    </row>
    <row r="75" spans="1:34" ht="27" customHeight="1" x14ac:dyDescent="0.15">
      <c r="A75" s="39">
        <f>COUNTA(E75,E77,E79,E81,E83,E85,E87,E89,E91,E93)</f>
        <v>0</v>
      </c>
      <c r="B75" s="158">
        <f>IF(AE75&lt;1,31,"ﾅﾝﾊﾞｰｶｰﾄﾞが重複しています")</f>
        <v>31</v>
      </c>
      <c r="C75" s="159"/>
      <c r="D75" s="159"/>
      <c r="E75" s="137"/>
      <c r="F75" s="212"/>
      <c r="G75" s="135"/>
      <c r="H75" s="135"/>
      <c r="I75" s="136"/>
      <c r="J75" s="147" t="str">
        <f>IF(E75="","",LEN(E75)-LEN(SUBSTITUTE(SUBSTITUTE(E75," ",),"　",)))</f>
        <v/>
      </c>
      <c r="K75" s="55"/>
      <c r="L75" s="55"/>
      <c r="M75" s="53"/>
      <c r="N75" s="54"/>
      <c r="Y75" s="99" t="str">
        <f>IF(D75="","",C75&amp;D75)</f>
        <v/>
      </c>
      <c r="Z75" s="99">
        <f>IF(Y75="",1,Y75)</f>
        <v>1</v>
      </c>
      <c r="AA75" s="99">
        <f>IF(ISERROR(VLOOKUP(Z75,$Y$13:Y74,1,FALSE)),0,VLOOKUP(Z75,$Y$13:Y74,1,FALSE))</f>
        <v>0</v>
      </c>
      <c r="AB75" s="99" t="str">
        <f>IF(D75="","",C75&amp;D75&amp;E75)</f>
        <v/>
      </c>
      <c r="AC75" s="99">
        <f>IF(AB75="",1,AB75)</f>
        <v>1</v>
      </c>
      <c r="AD75" s="100">
        <f>IF(ISERROR(VLOOKUP(AC75,$AB$13:AB74,1,FALSE)),0,VLOOKUP(AC75,$AB$13:AB74,1,FALSE))</f>
        <v>0</v>
      </c>
      <c r="AE75" s="100">
        <f>IF(Z75=AA75,1,0)-AD76</f>
        <v>0</v>
      </c>
      <c r="AF75" s="149">
        <f>IF($B$4="中学",$B$4&amp;C75,C75)</f>
        <v>0</v>
      </c>
      <c r="AG75" s="99" t="str">
        <f>C75&amp;G75</f>
        <v/>
      </c>
      <c r="AH75" s="41" t="str">
        <f>C75&amp;H75</f>
        <v/>
      </c>
    </row>
    <row r="76" spans="1:34" ht="27" customHeight="1" x14ac:dyDescent="0.15">
      <c r="A76" s="44">
        <f>COUNTA(G75:I75,G77:I77,G79:I79,G81:I81,G83:I83,G85:I85,G87:I87,G89:I89,G91:I91,G93:I93)</f>
        <v>0</v>
      </c>
      <c r="B76" s="156"/>
      <c r="C76" s="157"/>
      <c r="D76" s="157"/>
      <c r="E76" s="40"/>
      <c r="F76" s="159"/>
      <c r="G76" s="133"/>
      <c r="H76" s="133"/>
      <c r="I76" s="107"/>
      <c r="K76" s="55"/>
      <c r="L76" s="55"/>
      <c r="M76" s="53"/>
      <c r="N76" s="54"/>
      <c r="Y76" s="102"/>
      <c r="Z76" s="102"/>
      <c r="AA76" s="102"/>
      <c r="AB76" s="102"/>
      <c r="AC76" s="102"/>
      <c r="AD76" s="100">
        <f>IF(AC75=AD75,1,0)</f>
        <v>0</v>
      </c>
      <c r="AE76" s="100"/>
      <c r="AF76" s="150"/>
      <c r="AG76" s="102"/>
      <c r="AH76" s="45"/>
    </row>
    <row r="77" spans="1:34" ht="27" customHeight="1" x14ac:dyDescent="0.15">
      <c r="B77" s="155">
        <f>IF(AE77&lt;1,32,"ﾅﾝﾊﾞｰｶｰﾄﾞが重複しています")</f>
        <v>32</v>
      </c>
      <c r="C77" s="157"/>
      <c r="D77" s="157"/>
      <c r="E77" s="40"/>
      <c r="F77" s="196"/>
      <c r="G77" s="133"/>
      <c r="H77" s="133"/>
      <c r="I77" s="107"/>
      <c r="J77" s="147" t="str">
        <f>IF(E77="","",LEN(E77)-LEN(SUBSTITUTE(SUBSTITUTE(E77," ",),"　",)))</f>
        <v/>
      </c>
      <c r="K77" s="55"/>
      <c r="L77" s="55"/>
      <c r="M77" s="53"/>
      <c r="N77" s="53"/>
      <c r="Y77" s="99" t="str">
        <f>IF(D77="","",C77&amp;D77)</f>
        <v/>
      </c>
      <c r="Z77" s="99">
        <f>IF(Y77="",1,Y77)</f>
        <v>1</v>
      </c>
      <c r="AA77" s="99">
        <f>IF(ISERROR(VLOOKUP(Z77,$Y$13:Y76,1,FALSE)),0,VLOOKUP(Z77,$Y$13:Y76,1,FALSE))</f>
        <v>0</v>
      </c>
      <c r="AB77" s="99" t="str">
        <f>IF(D77="","",C77&amp;D77&amp;E77)</f>
        <v/>
      </c>
      <c r="AC77" s="99">
        <f>IF(AB77="",1,AB77)</f>
        <v>1</v>
      </c>
      <c r="AD77" s="100">
        <f>IF(ISERROR(VLOOKUP(AC77,$AB$13:AB76,1,FALSE)),0,VLOOKUP(AC77,$AB$13:AB76,1,FALSE))</f>
        <v>0</v>
      </c>
      <c r="AE77" s="100">
        <f>IF(Z77=AA77,1,0)-AD78</f>
        <v>0</v>
      </c>
      <c r="AF77" s="149">
        <f>IF($B$4="中学",$B$4&amp;C77,C77)</f>
        <v>0</v>
      </c>
      <c r="AG77" s="99" t="str">
        <f>C77&amp;G77</f>
        <v/>
      </c>
      <c r="AH77" s="41" t="str">
        <f>C77&amp;H77</f>
        <v/>
      </c>
    </row>
    <row r="78" spans="1:34" ht="27" customHeight="1" x14ac:dyDescent="0.15">
      <c r="B78" s="156"/>
      <c r="C78" s="157"/>
      <c r="D78" s="157"/>
      <c r="E78" s="40"/>
      <c r="F78" s="159"/>
      <c r="G78" s="133"/>
      <c r="H78" s="133"/>
      <c r="I78" s="107"/>
      <c r="K78" s="55"/>
      <c r="L78" s="55"/>
      <c r="M78" s="53"/>
      <c r="N78" s="54"/>
      <c r="Y78" s="102"/>
      <c r="Z78" s="102"/>
      <c r="AA78" s="102"/>
      <c r="AB78" s="102"/>
      <c r="AC78" s="102"/>
      <c r="AD78" s="100">
        <f>IF(AC77=AD77,1,0)</f>
        <v>0</v>
      </c>
      <c r="AE78" s="100"/>
      <c r="AF78" s="150"/>
      <c r="AG78" s="102"/>
      <c r="AH78" s="45"/>
    </row>
    <row r="79" spans="1:34" ht="27" customHeight="1" x14ac:dyDescent="0.15">
      <c r="B79" s="155">
        <f>IF(AE79&lt;1,33,"ﾅﾝﾊﾞｰｶｰﾄﾞが重複しています")</f>
        <v>33</v>
      </c>
      <c r="C79" s="157"/>
      <c r="D79" s="157"/>
      <c r="E79" s="40"/>
      <c r="F79" s="196"/>
      <c r="G79" s="133"/>
      <c r="H79" s="133"/>
      <c r="I79" s="107"/>
      <c r="J79" s="147" t="str">
        <f>IF(E79="","",LEN(E79)-LEN(SUBSTITUTE(SUBSTITUTE(E79," ",),"　",)))</f>
        <v/>
      </c>
      <c r="K79" s="55"/>
      <c r="L79" s="55"/>
      <c r="M79" s="53"/>
      <c r="N79" s="54"/>
      <c r="Y79" s="99" t="str">
        <f>IF(D79="","",C79&amp;D79)</f>
        <v/>
      </c>
      <c r="Z79" s="99">
        <f>IF(Y79="",1,Y79)</f>
        <v>1</v>
      </c>
      <c r="AA79" s="99">
        <f>IF(ISERROR(VLOOKUP(Z79,$Y$13:Y78,1,FALSE)),0,VLOOKUP(Z79,$Y$13:Y78,1,FALSE))</f>
        <v>0</v>
      </c>
      <c r="AB79" s="99" t="str">
        <f>IF(D79="","",C79&amp;D79&amp;E79)</f>
        <v/>
      </c>
      <c r="AC79" s="99">
        <f>IF(AB79="",1,AB79)</f>
        <v>1</v>
      </c>
      <c r="AD79" s="100">
        <f>IF(ISERROR(VLOOKUP(AC79,$AB$13:AB78,1,FALSE)),0,VLOOKUP(AC79,$AB$13:AB78,1,FALSE))</f>
        <v>0</v>
      </c>
      <c r="AE79" s="100">
        <f>IF(Z79=AA79,1,0)-AD80</f>
        <v>0</v>
      </c>
      <c r="AF79" s="149">
        <f>IF($B$4="中学",$B$4&amp;C79,C79)</f>
        <v>0</v>
      </c>
      <c r="AG79" s="99" t="str">
        <f>C79&amp;G79</f>
        <v/>
      </c>
      <c r="AH79" s="41" t="str">
        <f>C79&amp;H79</f>
        <v/>
      </c>
    </row>
    <row r="80" spans="1:34" ht="27" customHeight="1" x14ac:dyDescent="0.15">
      <c r="B80" s="156"/>
      <c r="C80" s="157"/>
      <c r="D80" s="157"/>
      <c r="E80" s="40"/>
      <c r="F80" s="159"/>
      <c r="G80" s="133"/>
      <c r="H80" s="133"/>
      <c r="I80" s="107"/>
      <c r="K80" s="55"/>
      <c r="L80" s="55"/>
      <c r="M80" s="53"/>
      <c r="N80" s="53"/>
      <c r="Y80" s="102"/>
      <c r="Z80" s="102"/>
      <c r="AA80" s="102"/>
      <c r="AB80" s="102"/>
      <c r="AC80" s="102"/>
      <c r="AD80" s="100">
        <f>IF(AC79=AD79,1,0)</f>
        <v>0</v>
      </c>
      <c r="AE80" s="100"/>
      <c r="AF80" s="150"/>
      <c r="AG80" s="102"/>
      <c r="AH80" s="45"/>
    </row>
    <row r="81" spans="1:34" ht="27" customHeight="1" x14ac:dyDescent="0.15">
      <c r="B81" s="155">
        <f>IF(AE81&lt;1,34,"ﾅﾝﾊﾞｰｶｰﾄﾞが重複しています")</f>
        <v>34</v>
      </c>
      <c r="C81" s="157"/>
      <c r="D81" s="157"/>
      <c r="E81" s="40"/>
      <c r="F81" s="196"/>
      <c r="G81" s="133"/>
      <c r="H81" s="133"/>
      <c r="I81" s="107"/>
      <c r="J81" s="147" t="str">
        <f>IF(E81="","",LEN(E81)-LEN(SUBSTITUTE(SUBSTITUTE(E81," ",),"　",)))</f>
        <v/>
      </c>
      <c r="K81" s="55"/>
      <c r="L81" s="55"/>
      <c r="M81" s="53"/>
      <c r="N81" s="54"/>
      <c r="Y81" s="99" t="str">
        <f>IF(D81="","",C81&amp;D81)</f>
        <v/>
      </c>
      <c r="Z81" s="99">
        <f>IF(Y81="",1,Y81)</f>
        <v>1</v>
      </c>
      <c r="AA81" s="99">
        <f>IF(ISERROR(VLOOKUP(Z81,$Y$13:Y80,1,FALSE)),0,VLOOKUP(Z81,$Y$13:Y80,1,FALSE))</f>
        <v>0</v>
      </c>
      <c r="AB81" s="99" t="str">
        <f>IF(D81="","",C81&amp;D81&amp;E81)</f>
        <v/>
      </c>
      <c r="AC81" s="99">
        <f>IF(AB81="",1,AB81)</f>
        <v>1</v>
      </c>
      <c r="AD81" s="100">
        <f>IF(ISERROR(VLOOKUP(AC81,$AB$13:AB80,1,FALSE)),0,VLOOKUP(AC81,$AB$13:AB80,1,FALSE))</f>
        <v>0</v>
      </c>
      <c r="AE81" s="100">
        <f>IF(Z81=AA81,1,0)-AD82</f>
        <v>0</v>
      </c>
      <c r="AF81" s="149">
        <f>IF($B$4="中学",$B$4&amp;C81,C81)</f>
        <v>0</v>
      </c>
      <c r="AG81" s="99" t="str">
        <f>C81&amp;G81</f>
        <v/>
      </c>
      <c r="AH81" s="41" t="str">
        <f>C81&amp;H81</f>
        <v/>
      </c>
    </row>
    <row r="82" spans="1:34" ht="27" customHeight="1" x14ac:dyDescent="0.15">
      <c r="B82" s="156"/>
      <c r="C82" s="157"/>
      <c r="D82" s="157"/>
      <c r="E82" s="40"/>
      <c r="F82" s="159"/>
      <c r="G82" s="133"/>
      <c r="H82" s="133"/>
      <c r="I82" s="107"/>
      <c r="K82" s="55"/>
      <c r="L82" s="55"/>
      <c r="M82" s="53"/>
      <c r="N82" s="54"/>
      <c r="Y82" s="102"/>
      <c r="Z82" s="102"/>
      <c r="AA82" s="102"/>
      <c r="AB82" s="102"/>
      <c r="AC82" s="102"/>
      <c r="AD82" s="100">
        <f>IF(AC81=AD81,1,0)</f>
        <v>0</v>
      </c>
      <c r="AE82" s="100"/>
      <c r="AF82" s="150"/>
      <c r="AG82" s="102"/>
      <c r="AH82" s="45"/>
    </row>
    <row r="83" spans="1:34" ht="27" customHeight="1" x14ac:dyDescent="0.15">
      <c r="B83" s="155">
        <f>IF(AE83&lt;1,35,"ﾅﾝﾊﾞｰｶｰﾄﾞが重複しています")</f>
        <v>35</v>
      </c>
      <c r="C83" s="157"/>
      <c r="D83" s="157"/>
      <c r="E83" s="40"/>
      <c r="F83" s="196"/>
      <c r="G83" s="133"/>
      <c r="H83" s="133"/>
      <c r="I83" s="107"/>
      <c r="J83" s="147" t="str">
        <f>IF(E83="","",LEN(E83)-LEN(SUBSTITUTE(SUBSTITUTE(E83," ",),"　",)))</f>
        <v/>
      </c>
      <c r="K83" s="55"/>
      <c r="L83" s="55"/>
      <c r="M83" s="53"/>
      <c r="N83" s="53"/>
      <c r="Y83" s="99" t="str">
        <f>IF(D83="","",C83&amp;D83)</f>
        <v/>
      </c>
      <c r="Z83" s="99">
        <f>IF(Y83="",1,Y83)</f>
        <v>1</v>
      </c>
      <c r="AA83" s="99">
        <f>IF(ISERROR(VLOOKUP(Z83,$Y$13:Y82,1,FALSE)),0,VLOOKUP(Z83,$Y$13:Y82,1,FALSE))</f>
        <v>0</v>
      </c>
      <c r="AB83" s="99" t="str">
        <f>IF(D83="","",C83&amp;D83&amp;E83)</f>
        <v/>
      </c>
      <c r="AC83" s="99">
        <f>IF(AB83="",1,AB83)</f>
        <v>1</v>
      </c>
      <c r="AD83" s="100">
        <f>IF(ISERROR(VLOOKUP(AC83,$AB$13:AB82,1,FALSE)),0,VLOOKUP(AC83,$AB$13:AB82,1,FALSE))</f>
        <v>0</v>
      </c>
      <c r="AE83" s="100">
        <f>IF(Z83=AA83,1,0)-AD84</f>
        <v>0</v>
      </c>
      <c r="AF83" s="149">
        <f>IF($B$4="中学",$B$4&amp;C83,C83)</f>
        <v>0</v>
      </c>
      <c r="AG83" s="99" t="str">
        <f>C83&amp;G83</f>
        <v/>
      </c>
      <c r="AH83" s="41" t="str">
        <f>C83&amp;H83</f>
        <v/>
      </c>
    </row>
    <row r="84" spans="1:34" ht="27" customHeight="1" x14ac:dyDescent="0.15">
      <c r="B84" s="156"/>
      <c r="C84" s="157"/>
      <c r="D84" s="157"/>
      <c r="E84" s="40"/>
      <c r="F84" s="159"/>
      <c r="G84" s="133"/>
      <c r="H84" s="133"/>
      <c r="I84" s="107"/>
      <c r="K84" s="55"/>
      <c r="L84" s="55"/>
      <c r="M84" s="53"/>
      <c r="N84" s="53"/>
      <c r="Y84" s="102"/>
      <c r="Z84" s="102"/>
      <c r="AA84" s="102"/>
      <c r="AB84" s="102"/>
      <c r="AC84" s="102"/>
      <c r="AD84" s="100">
        <f>IF(AC83=AD83,1,0)</f>
        <v>0</v>
      </c>
      <c r="AE84" s="100"/>
      <c r="AF84" s="150"/>
      <c r="AG84" s="102"/>
      <c r="AH84" s="45"/>
    </row>
    <row r="85" spans="1:34" ht="27" customHeight="1" x14ac:dyDescent="0.15">
      <c r="B85" s="155">
        <f>IF(AE85&lt;1,36,"ﾅﾝﾊﾞｰｶｰﾄﾞが重複しています")</f>
        <v>36</v>
      </c>
      <c r="C85" s="157"/>
      <c r="D85" s="157"/>
      <c r="E85" s="40"/>
      <c r="F85" s="196"/>
      <c r="G85" s="133"/>
      <c r="H85" s="133"/>
      <c r="I85" s="107"/>
      <c r="J85" s="147" t="str">
        <f>IF(E85="","",LEN(E85)-LEN(SUBSTITUTE(SUBSTITUTE(E85," ",),"　",)))</f>
        <v/>
      </c>
      <c r="K85" s="56"/>
      <c r="L85" s="56"/>
      <c r="M85" s="53"/>
      <c r="N85" s="54"/>
      <c r="Y85" s="99" t="str">
        <f>IF(D85="","",C85&amp;D85)</f>
        <v/>
      </c>
      <c r="Z85" s="99">
        <f>IF(Y85="",1,Y85)</f>
        <v>1</v>
      </c>
      <c r="AA85" s="99">
        <f>IF(ISERROR(VLOOKUP(Z85,$Y$13:Y84,1,FALSE)),0,VLOOKUP(Z85,$Y$13:Y84,1,FALSE))</f>
        <v>0</v>
      </c>
      <c r="AB85" s="99" t="str">
        <f>IF(D85="","",C85&amp;D85&amp;E85)</f>
        <v/>
      </c>
      <c r="AC85" s="99">
        <f>IF(AB85="",1,AB85)</f>
        <v>1</v>
      </c>
      <c r="AD85" s="100">
        <f>IF(ISERROR(VLOOKUP(AC85,$AB$13:AB84,1,FALSE)),0,VLOOKUP(AC85,$AB$13:AB84,1,FALSE))</f>
        <v>0</v>
      </c>
      <c r="AE85" s="100">
        <f>IF(Z85=AA85,1,0)-AD86</f>
        <v>0</v>
      </c>
      <c r="AF85" s="149">
        <f>IF($B$4="中学",$B$4&amp;C85,C85)</f>
        <v>0</v>
      </c>
      <c r="AG85" s="99" t="str">
        <f>C85&amp;G85</f>
        <v/>
      </c>
      <c r="AH85" s="41" t="str">
        <f>C85&amp;H85</f>
        <v/>
      </c>
    </row>
    <row r="86" spans="1:34" ht="27" customHeight="1" x14ac:dyDescent="0.15">
      <c r="B86" s="156"/>
      <c r="C86" s="157"/>
      <c r="D86" s="157"/>
      <c r="E86" s="40"/>
      <c r="F86" s="159"/>
      <c r="G86" s="133"/>
      <c r="H86" s="133"/>
      <c r="I86" s="107"/>
      <c r="K86" s="55"/>
      <c r="L86" s="55"/>
      <c r="M86" s="53"/>
      <c r="N86" s="53"/>
      <c r="Y86" s="102"/>
      <c r="Z86" s="102"/>
      <c r="AA86" s="102"/>
      <c r="AB86" s="102"/>
      <c r="AC86" s="102"/>
      <c r="AD86" s="100">
        <f>IF(AC85=AD85,1,0)</f>
        <v>0</v>
      </c>
      <c r="AE86" s="100"/>
      <c r="AF86" s="150"/>
      <c r="AG86" s="102"/>
      <c r="AH86" s="45"/>
    </row>
    <row r="87" spans="1:34" ht="27" customHeight="1" x14ac:dyDescent="0.15">
      <c r="B87" s="155">
        <f>IF(AE87&lt;1,37,"ﾅﾝﾊﾞｰｶｰﾄﾞが重複しています")</f>
        <v>37</v>
      </c>
      <c r="C87" s="157"/>
      <c r="D87" s="157"/>
      <c r="E87" s="40"/>
      <c r="F87" s="196"/>
      <c r="G87" s="133"/>
      <c r="H87" s="133"/>
      <c r="I87" s="107"/>
      <c r="J87" s="147" t="str">
        <f>IF(E87="","",LEN(E87)-LEN(SUBSTITUTE(SUBSTITUTE(E87," ",),"　",)))</f>
        <v/>
      </c>
      <c r="K87" s="55"/>
      <c r="L87" s="55"/>
      <c r="M87" s="53"/>
      <c r="N87" s="54"/>
      <c r="Y87" s="99" t="str">
        <f>IF(D87="","",C87&amp;D87)</f>
        <v/>
      </c>
      <c r="Z87" s="99">
        <f>IF(Y87="",1,Y87)</f>
        <v>1</v>
      </c>
      <c r="AA87" s="99">
        <f>IF(ISERROR(VLOOKUP(Z87,$Y$13:Y86,1,FALSE)),0,VLOOKUP(Z87,$Y$13:Y86,1,FALSE))</f>
        <v>0</v>
      </c>
      <c r="AB87" s="99" t="str">
        <f>IF(D87="","",C87&amp;D87&amp;E87)</f>
        <v/>
      </c>
      <c r="AC87" s="99">
        <f>IF(AB87="",1,AB87)</f>
        <v>1</v>
      </c>
      <c r="AD87" s="100">
        <f>IF(ISERROR(VLOOKUP(AC87,$AB$13:AB86,1,FALSE)),0,VLOOKUP(AC87,$AB$13:AB86,1,FALSE))</f>
        <v>0</v>
      </c>
      <c r="AE87" s="100">
        <f>IF(Z87=AA87,1,0)-AD88</f>
        <v>0</v>
      </c>
      <c r="AF87" s="149">
        <f>IF($B$4="中学",$B$4&amp;C87,C87)</f>
        <v>0</v>
      </c>
      <c r="AG87" s="99" t="str">
        <f>C87&amp;G87</f>
        <v/>
      </c>
      <c r="AH87" s="41" t="str">
        <f>C87&amp;H87</f>
        <v/>
      </c>
    </row>
    <row r="88" spans="1:34" ht="27" customHeight="1" x14ac:dyDescent="0.15">
      <c r="B88" s="156"/>
      <c r="C88" s="157"/>
      <c r="D88" s="157"/>
      <c r="E88" s="40"/>
      <c r="F88" s="159"/>
      <c r="G88" s="133"/>
      <c r="H88" s="133"/>
      <c r="I88" s="107"/>
      <c r="K88" s="55"/>
      <c r="L88" s="55"/>
      <c r="M88" s="53"/>
      <c r="N88" s="53"/>
      <c r="Y88" s="102"/>
      <c r="Z88" s="102"/>
      <c r="AA88" s="102"/>
      <c r="AB88" s="102"/>
      <c r="AC88" s="102"/>
      <c r="AD88" s="100">
        <f>IF(AC87=AD87,1,0)</f>
        <v>0</v>
      </c>
      <c r="AE88" s="100"/>
      <c r="AF88" s="150"/>
      <c r="AG88" s="102"/>
      <c r="AH88" s="45"/>
    </row>
    <row r="89" spans="1:34" ht="27" customHeight="1" x14ac:dyDescent="0.15">
      <c r="B89" s="155">
        <f>IF(AE89&lt;1,38,"ﾅﾝﾊﾞｰｶｰﾄﾞが重複しています")</f>
        <v>38</v>
      </c>
      <c r="C89" s="157"/>
      <c r="D89" s="157"/>
      <c r="E89" s="40"/>
      <c r="F89" s="196"/>
      <c r="G89" s="133"/>
      <c r="H89" s="133"/>
      <c r="I89" s="107"/>
      <c r="J89" s="147" t="str">
        <f>IF(E89="","",LEN(E89)-LEN(SUBSTITUTE(SUBSTITUTE(E89," ",),"　",)))</f>
        <v/>
      </c>
      <c r="K89" s="55"/>
      <c r="L89" s="55"/>
      <c r="M89" s="53"/>
      <c r="N89" s="54"/>
      <c r="Y89" s="99" t="str">
        <f>IF(D89="","",C89&amp;D89)</f>
        <v/>
      </c>
      <c r="Z89" s="99">
        <f>IF(Y89="",1,Y89)</f>
        <v>1</v>
      </c>
      <c r="AA89" s="99">
        <f>IF(ISERROR(VLOOKUP(Z89,$Y$13:Y88,1,FALSE)),0,VLOOKUP(Z89,$Y$13:Y88,1,FALSE))</f>
        <v>0</v>
      </c>
      <c r="AB89" s="99" t="str">
        <f>IF(D89="","",C89&amp;D89&amp;E89)</f>
        <v/>
      </c>
      <c r="AC89" s="99">
        <f>IF(AB89="",1,AB89)</f>
        <v>1</v>
      </c>
      <c r="AD89" s="100">
        <f>IF(ISERROR(VLOOKUP(AC89,$AB$13:AB88,1,FALSE)),0,VLOOKUP(AC89,$AB$13:AB88,1,FALSE))</f>
        <v>0</v>
      </c>
      <c r="AE89" s="100">
        <f>IF(Z89=AA89,1,0)-AD90</f>
        <v>0</v>
      </c>
      <c r="AF89" s="149">
        <f>IF($B$4="中学",$B$4&amp;C89,C89)</f>
        <v>0</v>
      </c>
      <c r="AG89" s="99" t="str">
        <f>C89&amp;G89</f>
        <v/>
      </c>
      <c r="AH89" s="41" t="str">
        <f>C89&amp;H89</f>
        <v/>
      </c>
    </row>
    <row r="90" spans="1:34" ht="27" customHeight="1" x14ac:dyDescent="0.15">
      <c r="B90" s="156"/>
      <c r="C90" s="157"/>
      <c r="D90" s="157"/>
      <c r="E90" s="40"/>
      <c r="F90" s="159"/>
      <c r="G90" s="133"/>
      <c r="H90" s="133"/>
      <c r="I90" s="107"/>
      <c r="K90" s="55"/>
      <c r="L90" s="55"/>
      <c r="M90" s="53"/>
      <c r="N90" s="54"/>
      <c r="Y90" s="102"/>
      <c r="Z90" s="102"/>
      <c r="AA90" s="102"/>
      <c r="AB90" s="102"/>
      <c r="AC90" s="102"/>
      <c r="AD90" s="100">
        <f>IF(AC89=AD89,1,0)</f>
        <v>0</v>
      </c>
      <c r="AE90" s="100"/>
      <c r="AF90" s="150"/>
      <c r="AG90" s="102"/>
      <c r="AH90" s="45"/>
    </row>
    <row r="91" spans="1:34" ht="27" customHeight="1" x14ac:dyDescent="0.15">
      <c r="B91" s="155">
        <f>IF(AE91&lt;1,39,"ﾅﾝﾊﾞｰｶｰﾄﾞが重複しています")</f>
        <v>39</v>
      </c>
      <c r="C91" s="157"/>
      <c r="D91" s="157"/>
      <c r="E91" s="40"/>
      <c r="F91" s="196"/>
      <c r="G91" s="133"/>
      <c r="H91" s="133"/>
      <c r="I91" s="107"/>
      <c r="J91" s="147" t="str">
        <f>IF(E91="","",LEN(E91)-LEN(SUBSTITUTE(SUBSTITUTE(E91," ",),"　",)))</f>
        <v/>
      </c>
      <c r="K91" s="55"/>
      <c r="L91" s="55"/>
      <c r="M91" s="53"/>
      <c r="N91" s="54"/>
      <c r="Y91" s="99" t="str">
        <f>IF(D91="","",C91&amp;D91)</f>
        <v/>
      </c>
      <c r="Z91" s="99">
        <f>IF(Y91="",1,Y91)</f>
        <v>1</v>
      </c>
      <c r="AA91" s="99">
        <f>IF(ISERROR(VLOOKUP(Z91,$Y$13:Y90,1,FALSE)),0,VLOOKUP(Z91,$Y$13:Y90,1,FALSE))</f>
        <v>0</v>
      </c>
      <c r="AB91" s="99" t="str">
        <f>IF(D91="","",C91&amp;D91&amp;E91)</f>
        <v/>
      </c>
      <c r="AC91" s="99">
        <f>IF(AB91="",1,AB91)</f>
        <v>1</v>
      </c>
      <c r="AD91" s="100">
        <f>IF(ISERROR(VLOOKUP(AC91,$AB$13:AB90,1,FALSE)),0,VLOOKUP(AC91,$AB$13:AB90,1,FALSE))</f>
        <v>0</v>
      </c>
      <c r="AE91" s="100">
        <f>IF(Z91=AA91,1,0)-AD92</f>
        <v>0</v>
      </c>
      <c r="AF91" s="149">
        <f>IF($B$4="中学",$B$4&amp;C91,C91)</f>
        <v>0</v>
      </c>
      <c r="AG91" s="99" t="str">
        <f>C91&amp;G91</f>
        <v/>
      </c>
      <c r="AH91" s="41" t="str">
        <f>C91&amp;H91</f>
        <v/>
      </c>
    </row>
    <row r="92" spans="1:34" ht="27" customHeight="1" x14ac:dyDescent="0.15">
      <c r="B92" s="156"/>
      <c r="C92" s="157"/>
      <c r="D92" s="157"/>
      <c r="E92" s="40"/>
      <c r="F92" s="159"/>
      <c r="G92" s="133"/>
      <c r="H92" s="133"/>
      <c r="I92" s="107"/>
      <c r="K92" s="55"/>
      <c r="L92" s="55"/>
      <c r="M92" s="53"/>
      <c r="N92" s="54"/>
      <c r="Y92" s="102"/>
      <c r="Z92" s="102"/>
      <c r="AA92" s="102"/>
      <c r="AB92" s="102"/>
      <c r="AC92" s="102"/>
      <c r="AD92" s="100">
        <f>IF(AC91=AD91,1,0)</f>
        <v>0</v>
      </c>
      <c r="AE92" s="100"/>
      <c r="AF92" s="150"/>
      <c r="AG92" s="102"/>
      <c r="AH92" s="45"/>
    </row>
    <row r="93" spans="1:34" ht="27" customHeight="1" thickBot="1" x14ac:dyDescent="0.2">
      <c r="B93" s="160">
        <f>IF(AE93&lt;1,40,"ﾅﾝﾊﾞｰｶｰﾄﾞが重複しています")</f>
        <v>40</v>
      </c>
      <c r="C93" s="157"/>
      <c r="D93" s="157"/>
      <c r="E93" s="40"/>
      <c r="F93" s="196"/>
      <c r="G93" s="133"/>
      <c r="H93" s="133"/>
      <c r="I93" s="107"/>
      <c r="J93" s="147" t="str">
        <f>IF(E93="","",LEN(E93)-LEN(SUBSTITUTE(SUBSTITUTE(E93," ",),"　",)))</f>
        <v/>
      </c>
      <c r="K93" s="55"/>
      <c r="L93" s="55"/>
      <c r="M93" s="54"/>
      <c r="N93" s="54"/>
      <c r="Y93" s="99" t="str">
        <f>IF(D93="","",C93&amp;D93)</f>
        <v/>
      </c>
      <c r="Z93" s="99">
        <f>IF(Y93="",1,Y93)</f>
        <v>1</v>
      </c>
      <c r="AA93" s="99">
        <f>IF(ISERROR(VLOOKUP(Z93,$Y$13:Y92,1,FALSE)),0,VLOOKUP(Z93,$Y$13:Y92,1,FALSE))</f>
        <v>0</v>
      </c>
      <c r="AB93" s="99" t="str">
        <f>IF(D93="","",C93&amp;D93&amp;E93)</f>
        <v/>
      </c>
      <c r="AC93" s="99">
        <f>IF(AB93="",1,AB93)</f>
        <v>1</v>
      </c>
      <c r="AD93" s="100">
        <f>IF(ISERROR(VLOOKUP(AC93,$AB$13:AB92,1,FALSE)),0,VLOOKUP(AC93,$AB$13:AB92,1,FALSE))</f>
        <v>0</v>
      </c>
      <c r="AE93" s="100">
        <f>IF(Z93=AA93,1,0)-AD94</f>
        <v>0</v>
      </c>
      <c r="AF93" s="149">
        <f>IF($B$4="中学",$B$4&amp;C93,C93)</f>
        <v>0</v>
      </c>
      <c r="AG93" s="99" t="str">
        <f>C93&amp;G93</f>
        <v/>
      </c>
      <c r="AH93" s="41" t="str">
        <f>C93&amp;H93</f>
        <v/>
      </c>
    </row>
    <row r="94" spans="1:34" ht="27" customHeight="1" thickBot="1" x14ac:dyDescent="0.2">
      <c r="B94" s="161"/>
      <c r="C94" s="162"/>
      <c r="D94" s="162"/>
      <c r="E94" s="52"/>
      <c r="F94" s="197"/>
      <c r="G94" s="134"/>
      <c r="H94" s="134"/>
      <c r="I94" s="108"/>
      <c r="K94" s="55"/>
      <c r="L94" s="55"/>
      <c r="M94" s="54"/>
      <c r="N94" s="54"/>
      <c r="Y94" s="102"/>
      <c r="Z94" s="102"/>
      <c r="AA94" s="102"/>
      <c r="AB94" s="102"/>
      <c r="AC94" s="102"/>
      <c r="AD94" s="100">
        <f>IF(AC93=AD93,1,0)</f>
        <v>0</v>
      </c>
      <c r="AE94" s="100"/>
      <c r="AF94" s="150"/>
      <c r="AG94" s="102"/>
      <c r="AH94" s="45"/>
    </row>
    <row r="95" spans="1:34" ht="27" customHeight="1" x14ac:dyDescent="0.15">
      <c r="A95" s="39">
        <f>COUNTA(E95,E97,E99,E101,E103,E105,E107,E109,E111,E113)</f>
        <v>0</v>
      </c>
      <c r="B95" s="158">
        <f>IF(AE95&lt;1,41,"ﾅﾝﾊﾞｰｶｰﾄﾞが重複しています")</f>
        <v>41</v>
      </c>
      <c r="C95" s="159"/>
      <c r="D95" s="159"/>
      <c r="E95" s="137"/>
      <c r="F95" s="212"/>
      <c r="G95" s="135"/>
      <c r="H95" s="135"/>
      <c r="I95" s="136"/>
      <c r="J95" s="147" t="str">
        <f>IF(E95="","",LEN(E95)-LEN(SUBSTITUTE(SUBSTITUTE(E95," ",),"　",)))</f>
        <v/>
      </c>
      <c r="K95" s="55"/>
      <c r="L95" s="55"/>
      <c r="M95" s="53"/>
      <c r="N95" s="54"/>
      <c r="Y95" s="99" t="str">
        <f>IF(D95="","",C95&amp;D95)</f>
        <v/>
      </c>
      <c r="Z95" s="99">
        <f>IF(Y95="",1,Y95)</f>
        <v>1</v>
      </c>
      <c r="AA95" s="99">
        <f>IF(ISERROR(VLOOKUP(Z95,$Y$13:Y94,1,FALSE)),0,VLOOKUP(Z95,$Y$13:Y94,1,FALSE))</f>
        <v>0</v>
      </c>
      <c r="AB95" s="99" t="str">
        <f>IF(D95="","",C95&amp;D95&amp;E95)</f>
        <v/>
      </c>
      <c r="AC95" s="99">
        <f>IF(AB95="",1,AB95)</f>
        <v>1</v>
      </c>
      <c r="AD95" s="100">
        <f>IF(ISERROR(VLOOKUP(AC95,$AB$13:AB94,1,FALSE)),0,VLOOKUP(AC95,$AB$13:AB94,1,FALSE))</f>
        <v>0</v>
      </c>
      <c r="AE95" s="100">
        <f>IF(Z95=AA95,1,0)-AD96</f>
        <v>0</v>
      </c>
      <c r="AF95" s="149">
        <f>IF($B$4="中学",$B$4&amp;C95,C95)</f>
        <v>0</v>
      </c>
      <c r="AG95" s="99" t="str">
        <f>C95&amp;G95</f>
        <v/>
      </c>
      <c r="AH95" s="41" t="str">
        <f>C95&amp;H95</f>
        <v/>
      </c>
    </row>
    <row r="96" spans="1:34" ht="27" customHeight="1" x14ac:dyDescent="0.15">
      <c r="A96" s="44">
        <f>COUNTA(G95:I95,G97:I97,G99:I99,G101:I101,G103:I103,G105:I105,G107:I107,G109:I109,G111:I111,G113:I113)</f>
        <v>0</v>
      </c>
      <c r="B96" s="156"/>
      <c r="C96" s="157"/>
      <c r="D96" s="157"/>
      <c r="E96" s="40"/>
      <c r="F96" s="159"/>
      <c r="G96" s="133"/>
      <c r="H96" s="133"/>
      <c r="I96" s="107"/>
      <c r="K96" s="55"/>
      <c r="L96" s="55"/>
      <c r="M96" s="53"/>
      <c r="N96" s="54"/>
      <c r="Y96" s="102"/>
      <c r="Z96" s="102"/>
      <c r="AA96" s="102"/>
      <c r="AB96" s="102"/>
      <c r="AC96" s="102"/>
      <c r="AD96" s="100">
        <f>IF(AC95=AD95,1,0)</f>
        <v>0</v>
      </c>
      <c r="AE96" s="100"/>
      <c r="AF96" s="150"/>
      <c r="AG96" s="102"/>
      <c r="AH96" s="45"/>
    </row>
    <row r="97" spans="2:34" ht="27" customHeight="1" x14ac:dyDescent="0.15">
      <c r="B97" s="155">
        <f>IF(AE97&lt;1,42,"ﾅﾝﾊﾞｰｶｰﾄﾞが重複しています")</f>
        <v>42</v>
      </c>
      <c r="C97" s="157"/>
      <c r="D97" s="157"/>
      <c r="E97" s="40"/>
      <c r="F97" s="196"/>
      <c r="G97" s="133"/>
      <c r="H97" s="133"/>
      <c r="I97" s="107"/>
      <c r="J97" s="147" t="str">
        <f>IF(E97="","",LEN(E97)-LEN(SUBSTITUTE(SUBSTITUTE(E97," ",),"　",)))</f>
        <v/>
      </c>
      <c r="K97" s="55"/>
      <c r="L97" s="55"/>
      <c r="M97" s="53"/>
      <c r="N97" s="53"/>
      <c r="Y97" s="99" t="str">
        <f>IF(D97="","",C97&amp;D97)</f>
        <v/>
      </c>
      <c r="Z97" s="99">
        <f>IF(Y97="",1,Y97)</f>
        <v>1</v>
      </c>
      <c r="AA97" s="99">
        <f>IF(ISERROR(VLOOKUP(Z97,$Y$13:Y96,1,FALSE)),0,VLOOKUP(Z97,$Y$13:Y96,1,FALSE))</f>
        <v>0</v>
      </c>
      <c r="AB97" s="99" t="str">
        <f>IF(D97="","",C97&amp;D97&amp;E97)</f>
        <v/>
      </c>
      <c r="AC97" s="99">
        <f>IF(AB97="",1,AB97)</f>
        <v>1</v>
      </c>
      <c r="AD97" s="100">
        <f>IF(ISERROR(VLOOKUP(AC97,$AB$13:AB96,1,FALSE)),0,VLOOKUP(AC97,$AB$13:AB96,1,FALSE))</f>
        <v>0</v>
      </c>
      <c r="AE97" s="100">
        <f>IF(Z97=AA97,1,0)-AD98</f>
        <v>0</v>
      </c>
      <c r="AF97" s="149">
        <f>IF($B$4="中学",$B$4&amp;C97,C97)</f>
        <v>0</v>
      </c>
      <c r="AG97" s="99" t="str">
        <f>C97&amp;G97</f>
        <v/>
      </c>
      <c r="AH97" s="41" t="str">
        <f>C97&amp;H97</f>
        <v/>
      </c>
    </row>
    <row r="98" spans="2:34" ht="27" customHeight="1" x14ac:dyDescent="0.15">
      <c r="B98" s="156"/>
      <c r="C98" s="157"/>
      <c r="D98" s="157"/>
      <c r="E98" s="40"/>
      <c r="F98" s="159"/>
      <c r="G98" s="133"/>
      <c r="H98" s="133"/>
      <c r="I98" s="107"/>
      <c r="K98" s="55"/>
      <c r="L98" s="55"/>
      <c r="M98" s="53"/>
      <c r="N98" s="54"/>
      <c r="Y98" s="102"/>
      <c r="Z98" s="102"/>
      <c r="AA98" s="102"/>
      <c r="AB98" s="102"/>
      <c r="AC98" s="102"/>
      <c r="AD98" s="100">
        <f>IF(AC97=AD97,1,0)</f>
        <v>0</v>
      </c>
      <c r="AE98" s="100"/>
      <c r="AF98" s="150"/>
      <c r="AG98" s="102"/>
      <c r="AH98" s="45"/>
    </row>
    <row r="99" spans="2:34" ht="27" customHeight="1" x14ac:dyDescent="0.15">
      <c r="B99" s="155">
        <f>IF(AE99&lt;1,43,"ﾅﾝﾊﾞｰｶｰﾄﾞが重複しています")</f>
        <v>43</v>
      </c>
      <c r="C99" s="157"/>
      <c r="D99" s="157"/>
      <c r="E99" s="40"/>
      <c r="F99" s="196"/>
      <c r="G99" s="133"/>
      <c r="H99" s="133"/>
      <c r="I99" s="107"/>
      <c r="J99" s="147" t="str">
        <f>IF(E99="","",LEN(E99)-LEN(SUBSTITUTE(SUBSTITUTE(E99," ",),"　",)))</f>
        <v/>
      </c>
      <c r="K99" s="55"/>
      <c r="L99" s="55"/>
      <c r="M99" s="53"/>
      <c r="N99" s="54"/>
      <c r="Y99" s="99" t="str">
        <f>IF(D99="","",C99&amp;D99)</f>
        <v/>
      </c>
      <c r="Z99" s="99">
        <f>IF(Y99="",1,Y99)</f>
        <v>1</v>
      </c>
      <c r="AA99" s="99">
        <f>IF(ISERROR(VLOOKUP(Z99,$Y$13:Y98,1,FALSE)),0,VLOOKUP(Z99,$Y$13:Y98,1,FALSE))</f>
        <v>0</v>
      </c>
      <c r="AB99" s="99" t="str">
        <f>IF(D99="","",C99&amp;D99&amp;E99)</f>
        <v/>
      </c>
      <c r="AC99" s="99">
        <f>IF(AB99="",1,AB99)</f>
        <v>1</v>
      </c>
      <c r="AD99" s="100">
        <f>IF(ISERROR(VLOOKUP(AC99,$AB$13:AB98,1,FALSE)),0,VLOOKUP(AC99,$AB$13:AB98,1,FALSE))</f>
        <v>0</v>
      </c>
      <c r="AE99" s="100">
        <f>IF(Z99=AA99,1,0)-AD100</f>
        <v>0</v>
      </c>
      <c r="AF99" s="149">
        <f>IF($B$4="中学",$B$4&amp;C99,C99)</f>
        <v>0</v>
      </c>
      <c r="AG99" s="99" t="str">
        <f>C99&amp;G99</f>
        <v/>
      </c>
      <c r="AH99" s="41" t="str">
        <f>C99&amp;H99</f>
        <v/>
      </c>
    </row>
    <row r="100" spans="2:34" ht="27" customHeight="1" x14ac:dyDescent="0.15">
      <c r="B100" s="156"/>
      <c r="C100" s="157"/>
      <c r="D100" s="157"/>
      <c r="E100" s="40"/>
      <c r="F100" s="159"/>
      <c r="G100" s="133"/>
      <c r="H100" s="133"/>
      <c r="I100" s="107"/>
      <c r="K100" s="55"/>
      <c r="L100" s="55"/>
      <c r="M100" s="53"/>
      <c r="N100" s="53"/>
      <c r="Y100" s="102"/>
      <c r="Z100" s="102"/>
      <c r="AA100" s="102"/>
      <c r="AB100" s="102"/>
      <c r="AC100" s="102"/>
      <c r="AD100" s="100">
        <f>IF(AC99=AD99,1,0)</f>
        <v>0</v>
      </c>
      <c r="AE100" s="100"/>
      <c r="AF100" s="150"/>
      <c r="AG100" s="102"/>
      <c r="AH100" s="45"/>
    </row>
    <row r="101" spans="2:34" ht="27" customHeight="1" x14ac:dyDescent="0.15">
      <c r="B101" s="155">
        <f>IF(AE101&lt;1,44,"ﾅﾝﾊﾞｰｶｰﾄﾞが重複しています")</f>
        <v>44</v>
      </c>
      <c r="C101" s="157"/>
      <c r="D101" s="157"/>
      <c r="E101" s="40"/>
      <c r="F101" s="196"/>
      <c r="G101" s="133"/>
      <c r="H101" s="133"/>
      <c r="I101" s="107"/>
      <c r="J101" s="147" t="str">
        <f>IF(E101="","",LEN(E101)-LEN(SUBSTITUTE(SUBSTITUTE(E101," ",),"　",)))</f>
        <v/>
      </c>
      <c r="K101" s="55"/>
      <c r="L101" s="55"/>
      <c r="M101" s="53"/>
      <c r="N101" s="54"/>
      <c r="Y101" s="99" t="str">
        <f>IF(D101="","",C101&amp;D101)</f>
        <v/>
      </c>
      <c r="Z101" s="99">
        <f>IF(Y101="",1,Y101)</f>
        <v>1</v>
      </c>
      <c r="AA101" s="99">
        <f>IF(ISERROR(VLOOKUP(Z101,$Y$13:Y100,1,FALSE)),0,VLOOKUP(Z101,$Y$13:Y100,1,FALSE))</f>
        <v>0</v>
      </c>
      <c r="AB101" s="99" t="str">
        <f>IF(D101="","",C101&amp;D101&amp;E101)</f>
        <v/>
      </c>
      <c r="AC101" s="99">
        <f>IF(AB101="",1,AB101)</f>
        <v>1</v>
      </c>
      <c r="AD101" s="100">
        <f>IF(ISERROR(VLOOKUP(AC101,$AB$13:AB100,1,FALSE)),0,VLOOKUP(AC101,$AB$13:AB100,1,FALSE))</f>
        <v>0</v>
      </c>
      <c r="AE101" s="100">
        <f>IF(Z101=AA101,1,0)-AD102</f>
        <v>0</v>
      </c>
      <c r="AF101" s="149">
        <f>IF($B$4="中学",$B$4&amp;C101,C101)</f>
        <v>0</v>
      </c>
      <c r="AG101" s="99" t="str">
        <f>C101&amp;G101</f>
        <v/>
      </c>
      <c r="AH101" s="41" t="str">
        <f>C101&amp;H101</f>
        <v/>
      </c>
    </row>
    <row r="102" spans="2:34" ht="27" customHeight="1" x14ac:dyDescent="0.15">
      <c r="B102" s="156"/>
      <c r="C102" s="157"/>
      <c r="D102" s="157"/>
      <c r="E102" s="40"/>
      <c r="F102" s="159"/>
      <c r="G102" s="133"/>
      <c r="H102" s="133"/>
      <c r="I102" s="107"/>
      <c r="K102" s="55"/>
      <c r="L102" s="55"/>
      <c r="M102" s="53"/>
      <c r="N102" s="54"/>
      <c r="Y102" s="102"/>
      <c r="Z102" s="102"/>
      <c r="AA102" s="102"/>
      <c r="AB102" s="102"/>
      <c r="AC102" s="102"/>
      <c r="AD102" s="100">
        <f>IF(AC101=AD101,1,0)</f>
        <v>0</v>
      </c>
      <c r="AE102" s="100"/>
      <c r="AF102" s="150"/>
      <c r="AG102" s="102"/>
      <c r="AH102" s="45"/>
    </row>
    <row r="103" spans="2:34" ht="27" customHeight="1" x14ac:dyDescent="0.15">
      <c r="B103" s="155">
        <f>IF(AE103&lt;1,45,"ﾅﾝﾊﾞｰｶｰﾄﾞが重複しています")</f>
        <v>45</v>
      </c>
      <c r="C103" s="157"/>
      <c r="D103" s="157"/>
      <c r="E103" s="40"/>
      <c r="F103" s="196"/>
      <c r="G103" s="133"/>
      <c r="H103" s="133"/>
      <c r="I103" s="107"/>
      <c r="J103" s="147" t="str">
        <f>IF(E103="","",LEN(E103)-LEN(SUBSTITUTE(SUBSTITUTE(E103," ",),"　",)))</f>
        <v/>
      </c>
      <c r="K103" s="55"/>
      <c r="L103" s="55"/>
      <c r="M103" s="53"/>
      <c r="N103" s="53"/>
      <c r="Y103" s="99" t="str">
        <f>IF(D103="","",C103&amp;D103)</f>
        <v/>
      </c>
      <c r="Z103" s="99">
        <f>IF(Y103="",1,Y103)</f>
        <v>1</v>
      </c>
      <c r="AA103" s="99">
        <f>IF(ISERROR(VLOOKUP(Z103,$Y$13:Y102,1,FALSE)),0,VLOOKUP(Z103,$Y$13:Y102,1,FALSE))</f>
        <v>0</v>
      </c>
      <c r="AB103" s="99" t="str">
        <f>IF(D103="","",C103&amp;D103&amp;E103)</f>
        <v/>
      </c>
      <c r="AC103" s="99">
        <f>IF(AB103="",1,AB103)</f>
        <v>1</v>
      </c>
      <c r="AD103" s="100">
        <f>IF(ISERROR(VLOOKUP(AC103,$AB$13:AB102,1,FALSE)),0,VLOOKUP(AC103,$AB$13:AB102,1,FALSE))</f>
        <v>0</v>
      </c>
      <c r="AE103" s="100">
        <f>IF(Z103=AA103,1,0)-AD104</f>
        <v>0</v>
      </c>
      <c r="AF103" s="149">
        <f>IF($B$4="中学",$B$4&amp;C103,C103)</f>
        <v>0</v>
      </c>
      <c r="AG103" s="99" t="str">
        <f>C103&amp;G103</f>
        <v/>
      </c>
      <c r="AH103" s="41" t="str">
        <f>C103&amp;H103</f>
        <v/>
      </c>
    </row>
    <row r="104" spans="2:34" ht="27" customHeight="1" x14ac:dyDescent="0.15">
      <c r="B104" s="156"/>
      <c r="C104" s="157"/>
      <c r="D104" s="157"/>
      <c r="E104" s="40"/>
      <c r="F104" s="159"/>
      <c r="G104" s="133"/>
      <c r="H104" s="133"/>
      <c r="I104" s="107"/>
      <c r="K104" s="55"/>
      <c r="L104" s="55"/>
      <c r="M104" s="53"/>
      <c r="N104" s="53"/>
      <c r="Y104" s="102"/>
      <c r="Z104" s="102"/>
      <c r="AA104" s="102"/>
      <c r="AB104" s="102"/>
      <c r="AC104" s="102"/>
      <c r="AD104" s="100">
        <f>IF(AC103=AD103,1,0)</f>
        <v>0</v>
      </c>
      <c r="AE104" s="100"/>
      <c r="AF104" s="150"/>
      <c r="AG104" s="102"/>
      <c r="AH104" s="45"/>
    </row>
    <row r="105" spans="2:34" ht="27" customHeight="1" x14ac:dyDescent="0.15">
      <c r="B105" s="155">
        <f>IF(AE105&lt;1,46,"ﾅﾝﾊﾞｰｶｰﾄﾞが重複しています")</f>
        <v>46</v>
      </c>
      <c r="C105" s="157"/>
      <c r="D105" s="157"/>
      <c r="E105" s="40"/>
      <c r="F105" s="196"/>
      <c r="G105" s="133"/>
      <c r="H105" s="133"/>
      <c r="I105" s="107"/>
      <c r="J105" s="147" t="str">
        <f>IF(E105="","",LEN(E105)-LEN(SUBSTITUTE(SUBSTITUTE(E105," ",),"　",)))</f>
        <v/>
      </c>
      <c r="K105" s="56"/>
      <c r="L105" s="56"/>
      <c r="M105" s="53"/>
      <c r="N105" s="54"/>
      <c r="Y105" s="99" t="str">
        <f>IF(D105="","",C105&amp;D105)</f>
        <v/>
      </c>
      <c r="Z105" s="99">
        <f>IF(Y105="",1,Y105)</f>
        <v>1</v>
      </c>
      <c r="AA105" s="99">
        <f>IF(ISERROR(VLOOKUP(Z105,$Y$13:Y104,1,FALSE)),0,VLOOKUP(Z105,$Y$13:Y104,1,FALSE))</f>
        <v>0</v>
      </c>
      <c r="AB105" s="99" t="str">
        <f>IF(D105="","",C105&amp;D105&amp;E105)</f>
        <v/>
      </c>
      <c r="AC105" s="99">
        <f>IF(AB105="",1,AB105)</f>
        <v>1</v>
      </c>
      <c r="AD105" s="100">
        <f>IF(ISERROR(VLOOKUP(AC105,$AB$13:AB104,1,FALSE)),0,VLOOKUP(AC105,$AB$13:AB104,1,FALSE))</f>
        <v>0</v>
      </c>
      <c r="AE105" s="100">
        <f>IF(Z105=AA105,1,0)-AD106</f>
        <v>0</v>
      </c>
      <c r="AF105" s="149">
        <f>IF($B$4="中学",$B$4&amp;C105,C105)</f>
        <v>0</v>
      </c>
      <c r="AG105" s="99" t="str">
        <f>C105&amp;G105</f>
        <v/>
      </c>
      <c r="AH105" s="41" t="str">
        <f>C105&amp;H105</f>
        <v/>
      </c>
    </row>
    <row r="106" spans="2:34" ht="27" customHeight="1" x14ac:dyDescent="0.15">
      <c r="B106" s="156"/>
      <c r="C106" s="157"/>
      <c r="D106" s="157"/>
      <c r="E106" s="40"/>
      <c r="F106" s="159"/>
      <c r="G106" s="133"/>
      <c r="H106" s="133"/>
      <c r="I106" s="107"/>
      <c r="K106" s="55"/>
      <c r="L106" s="55"/>
      <c r="M106" s="53"/>
      <c r="N106" s="53"/>
      <c r="Y106" s="102"/>
      <c r="Z106" s="102"/>
      <c r="AA106" s="102"/>
      <c r="AB106" s="102"/>
      <c r="AC106" s="102"/>
      <c r="AD106" s="100">
        <f>IF(AC105=AD105,1,0)</f>
        <v>0</v>
      </c>
      <c r="AE106" s="100"/>
      <c r="AF106" s="150"/>
      <c r="AG106" s="102"/>
      <c r="AH106" s="45"/>
    </row>
    <row r="107" spans="2:34" ht="27" customHeight="1" x14ac:dyDescent="0.15">
      <c r="B107" s="155">
        <f>IF(AE107&lt;1,47,"ﾅﾝﾊﾞｰｶｰﾄﾞが重複しています")</f>
        <v>47</v>
      </c>
      <c r="C107" s="157"/>
      <c r="D107" s="157"/>
      <c r="E107" s="40"/>
      <c r="F107" s="196"/>
      <c r="G107" s="133"/>
      <c r="H107" s="133"/>
      <c r="I107" s="107"/>
      <c r="J107" s="147" t="str">
        <f>IF(E107="","",LEN(E107)-LEN(SUBSTITUTE(SUBSTITUTE(E107," ",),"　",)))</f>
        <v/>
      </c>
      <c r="K107" s="55"/>
      <c r="L107" s="55"/>
      <c r="M107" s="53"/>
      <c r="N107" s="54"/>
      <c r="Y107" s="99" t="str">
        <f>IF(D107="","",C107&amp;D107)</f>
        <v/>
      </c>
      <c r="Z107" s="99">
        <f>IF(Y107="",1,Y107)</f>
        <v>1</v>
      </c>
      <c r="AA107" s="99">
        <f>IF(ISERROR(VLOOKUP(Z107,$Y$13:Y106,1,FALSE)),0,VLOOKUP(Z107,$Y$13:Y106,1,FALSE))</f>
        <v>0</v>
      </c>
      <c r="AB107" s="99" t="str">
        <f>IF(D107="","",C107&amp;D107&amp;E107)</f>
        <v/>
      </c>
      <c r="AC107" s="99">
        <f>IF(AB107="",1,AB107)</f>
        <v>1</v>
      </c>
      <c r="AD107" s="100">
        <f>IF(ISERROR(VLOOKUP(AC107,$AB$13:AB106,1,FALSE)),0,VLOOKUP(AC107,$AB$13:AB106,1,FALSE))</f>
        <v>0</v>
      </c>
      <c r="AE107" s="100">
        <f>IF(Z107=AA107,1,0)-AD108</f>
        <v>0</v>
      </c>
      <c r="AF107" s="149">
        <f>IF($B$4="中学",$B$4&amp;C107,C107)</f>
        <v>0</v>
      </c>
      <c r="AG107" s="99" t="str">
        <f>C107&amp;G107</f>
        <v/>
      </c>
      <c r="AH107" s="41" t="str">
        <f>C107&amp;H107</f>
        <v/>
      </c>
    </row>
    <row r="108" spans="2:34" ht="27" customHeight="1" x14ac:dyDescent="0.15">
      <c r="B108" s="156"/>
      <c r="C108" s="157"/>
      <c r="D108" s="157"/>
      <c r="E108" s="40"/>
      <c r="F108" s="159"/>
      <c r="G108" s="133"/>
      <c r="H108" s="133"/>
      <c r="I108" s="107"/>
      <c r="K108" s="55"/>
      <c r="L108" s="55"/>
      <c r="M108" s="53"/>
      <c r="N108" s="53"/>
      <c r="Y108" s="102"/>
      <c r="Z108" s="102"/>
      <c r="AA108" s="102"/>
      <c r="AB108" s="102"/>
      <c r="AC108" s="102"/>
      <c r="AD108" s="100">
        <f>IF(AC107=AD107,1,0)</f>
        <v>0</v>
      </c>
      <c r="AE108" s="100"/>
      <c r="AF108" s="150"/>
      <c r="AG108" s="102"/>
      <c r="AH108" s="45"/>
    </row>
    <row r="109" spans="2:34" ht="27" customHeight="1" x14ac:dyDescent="0.15">
      <c r="B109" s="155">
        <f>IF(AE109&lt;1,48,"ﾅﾝﾊﾞｰｶｰﾄﾞが重複しています")</f>
        <v>48</v>
      </c>
      <c r="C109" s="157"/>
      <c r="D109" s="157"/>
      <c r="E109" s="40"/>
      <c r="F109" s="196"/>
      <c r="G109" s="133"/>
      <c r="H109" s="133"/>
      <c r="I109" s="107"/>
      <c r="J109" s="147" t="str">
        <f>IF(E109="","",LEN(E109)-LEN(SUBSTITUTE(SUBSTITUTE(E109," ",),"　",)))</f>
        <v/>
      </c>
      <c r="K109" s="55"/>
      <c r="L109" s="55"/>
      <c r="M109" s="53"/>
      <c r="N109" s="54"/>
      <c r="Y109" s="99" t="str">
        <f>IF(D109="","",C109&amp;D109)</f>
        <v/>
      </c>
      <c r="Z109" s="99">
        <f>IF(Y109="",1,Y109)</f>
        <v>1</v>
      </c>
      <c r="AA109" s="99">
        <f>IF(ISERROR(VLOOKUP(Z109,$Y$13:Y108,1,FALSE)),0,VLOOKUP(Z109,$Y$13:Y108,1,FALSE))</f>
        <v>0</v>
      </c>
      <c r="AB109" s="99" t="str">
        <f>IF(D109="","",C109&amp;D109&amp;E109)</f>
        <v/>
      </c>
      <c r="AC109" s="99">
        <f>IF(AB109="",1,AB109)</f>
        <v>1</v>
      </c>
      <c r="AD109" s="100">
        <f>IF(ISERROR(VLOOKUP(AC109,$AB$13:AB108,1,FALSE)),0,VLOOKUP(AC109,$AB$13:AB108,1,FALSE))</f>
        <v>0</v>
      </c>
      <c r="AE109" s="100">
        <f>IF(Z109=AA109,1,0)-AD110</f>
        <v>0</v>
      </c>
      <c r="AF109" s="149">
        <f>IF($B$4="中学",$B$4&amp;C109,C109)</f>
        <v>0</v>
      </c>
      <c r="AG109" s="99" t="str">
        <f>C109&amp;G109</f>
        <v/>
      </c>
      <c r="AH109" s="41" t="str">
        <f>C109&amp;H109</f>
        <v/>
      </c>
    </row>
    <row r="110" spans="2:34" ht="27" customHeight="1" x14ac:dyDescent="0.15">
      <c r="B110" s="156"/>
      <c r="C110" s="157"/>
      <c r="D110" s="157"/>
      <c r="E110" s="40"/>
      <c r="F110" s="159"/>
      <c r="G110" s="133"/>
      <c r="H110" s="133"/>
      <c r="I110" s="107"/>
      <c r="K110" s="55"/>
      <c r="L110" s="55"/>
      <c r="M110" s="53"/>
      <c r="N110" s="54"/>
      <c r="Y110" s="102"/>
      <c r="Z110" s="102"/>
      <c r="AA110" s="102"/>
      <c r="AB110" s="102"/>
      <c r="AC110" s="102"/>
      <c r="AD110" s="100">
        <f>IF(AC109=AD109,1,0)</f>
        <v>0</v>
      </c>
      <c r="AE110" s="100"/>
      <c r="AF110" s="150"/>
      <c r="AG110" s="102"/>
      <c r="AH110" s="45"/>
    </row>
    <row r="111" spans="2:34" ht="27" customHeight="1" x14ac:dyDescent="0.15">
      <c r="B111" s="155">
        <f>IF(AE111&lt;1,49,"ﾅﾝﾊﾞｰｶｰﾄﾞが重複しています")</f>
        <v>49</v>
      </c>
      <c r="C111" s="157"/>
      <c r="D111" s="157"/>
      <c r="E111" s="40"/>
      <c r="F111" s="196"/>
      <c r="G111" s="133"/>
      <c r="H111" s="133"/>
      <c r="I111" s="107"/>
      <c r="J111" s="147" t="str">
        <f>IF(E111="","",LEN(E111)-LEN(SUBSTITUTE(SUBSTITUTE(E111," ",),"　",)))</f>
        <v/>
      </c>
      <c r="K111" s="55"/>
      <c r="L111" s="55"/>
      <c r="M111" s="53"/>
      <c r="N111" s="54"/>
      <c r="Y111" s="99" t="str">
        <f>IF(D111="","",C111&amp;D111)</f>
        <v/>
      </c>
      <c r="Z111" s="99">
        <f>IF(Y111="",1,Y111)</f>
        <v>1</v>
      </c>
      <c r="AA111" s="99">
        <f>IF(ISERROR(VLOOKUP(Z111,$Y$13:Y110,1,FALSE)),0,VLOOKUP(Z111,$Y$13:Y110,1,FALSE))</f>
        <v>0</v>
      </c>
      <c r="AB111" s="99" t="str">
        <f>IF(D111="","",C111&amp;D111&amp;E111)</f>
        <v/>
      </c>
      <c r="AC111" s="99">
        <f>IF(AB111="",1,AB111)</f>
        <v>1</v>
      </c>
      <c r="AD111" s="100">
        <f>IF(ISERROR(VLOOKUP(AC111,$AB$13:AB110,1,FALSE)),0,VLOOKUP(AC111,$AB$13:AB110,1,FALSE))</f>
        <v>0</v>
      </c>
      <c r="AE111" s="100">
        <f>IF(Z111=AA111,1,0)-AD112</f>
        <v>0</v>
      </c>
      <c r="AF111" s="149">
        <f>IF($B$4="中学",$B$4&amp;C111,C111)</f>
        <v>0</v>
      </c>
      <c r="AG111" s="99" t="str">
        <f>C111&amp;G111</f>
        <v/>
      </c>
      <c r="AH111" s="41" t="str">
        <f>C111&amp;H111</f>
        <v/>
      </c>
    </row>
    <row r="112" spans="2:34" ht="27" customHeight="1" x14ac:dyDescent="0.15">
      <c r="B112" s="156"/>
      <c r="C112" s="157"/>
      <c r="D112" s="157"/>
      <c r="E112" s="40"/>
      <c r="F112" s="159"/>
      <c r="G112" s="133"/>
      <c r="H112" s="133"/>
      <c r="I112" s="107"/>
      <c r="K112" s="55"/>
      <c r="L112" s="55"/>
      <c r="M112" s="53"/>
      <c r="N112" s="54"/>
      <c r="Y112" s="102"/>
      <c r="Z112" s="102"/>
      <c r="AA112" s="102"/>
      <c r="AB112" s="102"/>
      <c r="AC112" s="102"/>
      <c r="AD112" s="100">
        <f>IF(AC111=AD111,1,0)</f>
        <v>0</v>
      </c>
      <c r="AE112" s="100"/>
      <c r="AF112" s="150"/>
      <c r="AG112" s="102"/>
      <c r="AH112" s="45"/>
    </row>
    <row r="113" spans="2:38" ht="27" customHeight="1" thickBot="1" x14ac:dyDescent="0.2">
      <c r="B113" s="160">
        <f>IF(AE113&lt;1,50,"ﾅﾝﾊﾞｰｶｰﾄﾞが重複しています")</f>
        <v>50</v>
      </c>
      <c r="C113" s="157"/>
      <c r="D113" s="157"/>
      <c r="E113" s="40"/>
      <c r="F113" s="196"/>
      <c r="G113" s="133"/>
      <c r="H113" s="133"/>
      <c r="I113" s="107"/>
      <c r="J113" s="147" t="str">
        <f>IF(E113="","",LEN(E113)-LEN(SUBSTITUTE(SUBSTITUTE(E113," ",),"　",)))</f>
        <v/>
      </c>
      <c r="K113" s="55"/>
      <c r="L113" s="55"/>
      <c r="M113" s="54"/>
      <c r="N113" s="54"/>
      <c r="Y113" s="99" t="str">
        <f>IF(D113="","",C113&amp;D113)</f>
        <v/>
      </c>
      <c r="Z113" s="99">
        <f>IF(Y113="",1,Y113)</f>
        <v>1</v>
      </c>
      <c r="AA113" s="99">
        <f>IF(ISERROR(VLOOKUP(Z113,$Y$13:Y112,1,FALSE)),0,VLOOKUP(Z113,$Y$13:Y112,1,FALSE))</f>
        <v>0</v>
      </c>
      <c r="AB113" s="99" t="str">
        <f>IF(D113="","",C113&amp;D113&amp;E113)</f>
        <v/>
      </c>
      <c r="AC113" s="99">
        <f>IF(AB113="",1,AB113)</f>
        <v>1</v>
      </c>
      <c r="AD113" s="100">
        <f>IF(ISERROR(VLOOKUP(AC113,$AB$13:AB112,1,FALSE)),0,VLOOKUP(AC113,$AB$13:AB112,1,FALSE))</f>
        <v>0</v>
      </c>
      <c r="AE113" s="100">
        <f>IF(Z113=AA113,1,0)-AD114</f>
        <v>0</v>
      </c>
      <c r="AF113" s="149">
        <f>IF($B$4="中学",$B$4&amp;C113,C113)</f>
        <v>0</v>
      </c>
      <c r="AG113" s="99" t="str">
        <f>C113&amp;G113</f>
        <v/>
      </c>
      <c r="AH113" s="41" t="str">
        <f>C113&amp;H113</f>
        <v/>
      </c>
    </row>
    <row r="114" spans="2:38" ht="27" customHeight="1" thickBot="1" x14ac:dyDescent="0.2">
      <c r="B114" s="161"/>
      <c r="C114" s="162"/>
      <c r="D114" s="162"/>
      <c r="E114" s="52"/>
      <c r="F114" s="197"/>
      <c r="G114" s="134"/>
      <c r="H114" s="134"/>
      <c r="I114" s="108"/>
      <c r="K114" s="55"/>
      <c r="L114" s="55"/>
      <c r="M114" s="54"/>
      <c r="N114" s="54"/>
      <c r="Y114" s="102"/>
      <c r="Z114" s="102"/>
      <c r="AA114" s="102"/>
      <c r="AB114" s="102"/>
      <c r="AC114" s="102"/>
      <c r="AD114" s="100">
        <f>IF(AC113=AD113,1,0)</f>
        <v>0</v>
      </c>
      <c r="AE114" s="100"/>
      <c r="AF114" s="150"/>
      <c r="AG114" s="102"/>
      <c r="AH114" s="45"/>
    </row>
    <row r="115" spans="2:38" ht="20.25" customHeight="1" x14ac:dyDescent="0.15">
      <c r="K115" s="57"/>
      <c r="L115" s="57"/>
      <c r="M115" s="58"/>
      <c r="N115" s="58"/>
      <c r="Y115" s="42"/>
      <c r="Z115" s="42"/>
      <c r="AA115" s="42"/>
      <c r="AB115" s="42"/>
      <c r="AC115" s="42"/>
      <c r="AD115" s="42"/>
      <c r="AE115" s="42"/>
      <c r="AF115" s="149"/>
      <c r="AI115" s="42"/>
      <c r="AJ115" s="98"/>
      <c r="AK115" s="98"/>
      <c r="AL115" s="46"/>
    </row>
    <row r="116" spans="2:38" ht="20.25" customHeight="1" x14ac:dyDescent="0.15">
      <c r="Y116" s="42"/>
      <c r="Z116" s="42"/>
      <c r="AA116" s="42"/>
      <c r="AB116" s="42"/>
      <c r="AC116" s="42"/>
      <c r="AD116" s="42"/>
      <c r="AE116" s="42"/>
      <c r="AF116" s="149"/>
      <c r="AI116" s="42"/>
      <c r="AJ116" s="98"/>
      <c r="AK116" s="98"/>
      <c r="AL116" s="46"/>
    </row>
    <row r="117" spans="2:38" ht="20.25" customHeight="1" x14ac:dyDescent="0.15">
      <c r="Y117" s="42"/>
      <c r="Z117" s="42"/>
      <c r="AA117" s="42"/>
      <c r="AB117" s="42"/>
      <c r="AC117" s="42"/>
      <c r="AD117" s="42"/>
      <c r="AE117" s="42"/>
      <c r="AF117" s="149"/>
      <c r="AI117" s="42"/>
      <c r="AJ117" s="98"/>
      <c r="AK117" s="98"/>
      <c r="AL117" s="46"/>
    </row>
    <row r="118" spans="2:38" x14ac:dyDescent="0.15">
      <c r="Y118" s="42"/>
      <c r="Z118" s="42"/>
      <c r="AA118" s="42"/>
      <c r="AB118" s="42"/>
      <c r="AC118" s="42"/>
      <c r="AD118" s="42"/>
      <c r="AE118" s="42"/>
      <c r="AF118" s="149"/>
      <c r="AI118" s="42"/>
      <c r="AJ118" s="98"/>
      <c r="AK118" s="98"/>
      <c r="AL118" s="46"/>
    </row>
    <row r="119" spans="2:38" x14ac:dyDescent="0.15">
      <c r="Y119" s="42"/>
      <c r="Z119" s="42"/>
      <c r="AA119" s="42"/>
      <c r="AB119" s="42"/>
      <c r="AC119" s="42"/>
      <c r="AD119" s="42"/>
      <c r="AE119" s="42"/>
      <c r="AF119" s="149"/>
      <c r="AI119" s="42"/>
      <c r="AJ119" s="98"/>
      <c r="AK119" s="98"/>
      <c r="AL119" s="46"/>
    </row>
    <row r="120" spans="2:38" x14ac:dyDescent="0.15">
      <c r="Y120" s="42"/>
      <c r="Z120" s="42"/>
      <c r="AA120" s="42"/>
      <c r="AB120" s="42"/>
      <c r="AC120" s="42"/>
      <c r="AD120" s="42"/>
      <c r="AE120" s="42"/>
      <c r="AF120" s="149"/>
      <c r="AI120" s="42"/>
      <c r="AJ120" s="98"/>
      <c r="AK120" s="98"/>
      <c r="AL120" s="46"/>
    </row>
    <row r="121" spans="2:38" x14ac:dyDescent="0.15">
      <c r="Y121" s="42"/>
      <c r="Z121" s="42"/>
      <c r="AA121" s="42"/>
      <c r="AB121" s="42"/>
      <c r="AC121" s="42"/>
      <c r="AD121" s="42"/>
      <c r="AE121" s="42"/>
      <c r="AF121" s="149"/>
      <c r="AI121" s="42"/>
      <c r="AJ121" s="98"/>
      <c r="AK121" s="98"/>
      <c r="AL121" s="46"/>
    </row>
    <row r="122" spans="2:38" x14ac:dyDescent="0.15">
      <c r="Y122" s="42"/>
      <c r="Z122" s="42"/>
      <c r="AA122" s="42"/>
      <c r="AB122" s="42"/>
      <c r="AC122" s="42"/>
      <c r="AD122" s="42"/>
      <c r="AE122" s="42"/>
      <c r="AF122" s="149"/>
      <c r="AI122" s="42"/>
      <c r="AJ122" s="98"/>
      <c r="AK122" s="98"/>
      <c r="AL122" s="46"/>
    </row>
    <row r="123" spans="2:38" x14ac:dyDescent="0.15">
      <c r="Y123" s="42"/>
      <c r="Z123" s="42"/>
      <c r="AA123" s="42"/>
      <c r="AB123" s="42"/>
      <c r="AC123" s="42"/>
      <c r="AD123" s="42"/>
      <c r="AE123" s="42"/>
      <c r="AF123" s="149"/>
      <c r="AI123" s="42"/>
      <c r="AJ123" s="98"/>
      <c r="AK123" s="98"/>
      <c r="AL123" s="46"/>
    </row>
    <row r="124" spans="2:38" x14ac:dyDescent="0.15">
      <c r="Y124" s="42"/>
      <c r="Z124" s="42"/>
      <c r="AA124" s="42"/>
      <c r="AB124" s="42"/>
      <c r="AC124" s="42"/>
      <c r="AD124" s="42"/>
      <c r="AE124" s="42"/>
      <c r="AF124" s="149"/>
      <c r="AI124" s="42"/>
      <c r="AJ124" s="98"/>
      <c r="AK124" s="98"/>
      <c r="AL124" s="46"/>
    </row>
    <row r="125" spans="2:38" x14ac:dyDescent="0.15">
      <c r="Y125" s="42"/>
      <c r="Z125" s="42"/>
      <c r="AA125" s="42"/>
      <c r="AB125" s="42"/>
      <c r="AC125" s="42"/>
      <c r="AD125" s="42"/>
      <c r="AE125" s="42"/>
      <c r="AF125" s="149"/>
      <c r="AI125" s="42"/>
      <c r="AJ125" s="98"/>
      <c r="AK125" s="98"/>
      <c r="AL125" s="46"/>
    </row>
    <row r="126" spans="2:38" x14ac:dyDescent="0.15">
      <c r="Y126" s="42"/>
      <c r="Z126" s="42"/>
      <c r="AA126" s="42"/>
      <c r="AB126" s="42"/>
      <c r="AC126" s="42"/>
      <c r="AD126" s="42"/>
      <c r="AE126" s="42"/>
      <c r="AF126" s="149"/>
      <c r="AI126" s="42"/>
      <c r="AJ126" s="98"/>
      <c r="AK126" s="98"/>
      <c r="AL126" s="46"/>
    </row>
    <row r="127" spans="2:38" x14ac:dyDescent="0.15">
      <c r="Y127" s="42"/>
      <c r="Z127" s="42"/>
      <c r="AA127" s="42"/>
      <c r="AB127" s="42"/>
      <c r="AC127" s="42"/>
      <c r="AD127" s="42"/>
      <c r="AE127" s="42"/>
      <c r="AF127" s="149"/>
      <c r="AI127" s="42"/>
      <c r="AJ127" s="98"/>
      <c r="AK127" s="98"/>
      <c r="AL127" s="46"/>
    </row>
    <row r="128" spans="2:38" x14ac:dyDescent="0.15">
      <c r="Y128" s="42"/>
      <c r="Z128" s="42"/>
      <c r="AA128" s="42"/>
      <c r="AB128" s="42"/>
      <c r="AC128" s="42"/>
      <c r="AD128" s="42"/>
      <c r="AE128" s="42"/>
      <c r="AF128" s="149"/>
      <c r="AI128" s="42"/>
      <c r="AJ128" s="98"/>
      <c r="AK128" s="98"/>
      <c r="AL128" s="46"/>
    </row>
    <row r="129" spans="25:38" x14ac:dyDescent="0.15">
      <c r="Y129" s="42"/>
      <c r="Z129" s="42"/>
      <c r="AA129" s="42"/>
      <c r="AB129" s="42"/>
      <c r="AC129" s="42"/>
      <c r="AD129" s="42"/>
      <c r="AE129" s="42"/>
      <c r="AF129" s="149"/>
      <c r="AI129" s="42"/>
      <c r="AJ129" s="98"/>
      <c r="AK129" s="98"/>
      <c r="AL129" s="46"/>
    </row>
    <row r="130" spans="25:38" x14ac:dyDescent="0.15">
      <c r="Y130" s="42"/>
      <c r="Z130" s="42"/>
      <c r="AA130" s="42"/>
      <c r="AB130" s="42"/>
      <c r="AC130" s="42"/>
      <c r="AD130" s="42"/>
      <c r="AE130" s="42"/>
      <c r="AF130" s="149"/>
      <c r="AI130" s="42"/>
      <c r="AJ130" s="98"/>
      <c r="AK130" s="98"/>
      <c r="AL130" s="46"/>
    </row>
    <row r="131" spans="25:38" x14ac:dyDescent="0.15">
      <c r="Y131" s="42"/>
      <c r="Z131" s="42"/>
      <c r="AA131" s="42"/>
      <c r="AB131" s="42"/>
      <c r="AC131" s="42"/>
      <c r="AD131" s="42"/>
      <c r="AE131" s="42"/>
      <c r="AF131" s="149"/>
      <c r="AI131" s="42"/>
      <c r="AJ131" s="98"/>
      <c r="AK131" s="98"/>
      <c r="AL131" s="46"/>
    </row>
    <row r="132" spans="25:38" x14ac:dyDescent="0.15">
      <c r="Y132" s="42"/>
      <c r="Z132" s="42"/>
      <c r="AA132" s="42"/>
      <c r="AB132" s="42"/>
      <c r="AC132" s="42"/>
      <c r="AD132" s="42"/>
      <c r="AE132" s="42"/>
      <c r="AF132" s="149"/>
      <c r="AI132" s="42"/>
      <c r="AJ132" s="98"/>
      <c r="AK132" s="98"/>
      <c r="AL132" s="46"/>
    </row>
    <row r="133" spans="25:38" x14ac:dyDescent="0.15">
      <c r="Y133" s="42"/>
      <c r="Z133" s="42"/>
      <c r="AA133" s="42"/>
      <c r="AB133" s="42"/>
      <c r="AC133" s="42"/>
      <c r="AD133" s="42"/>
      <c r="AE133" s="42"/>
      <c r="AF133" s="149"/>
      <c r="AI133" s="42"/>
      <c r="AJ133" s="98"/>
      <c r="AK133" s="98"/>
      <c r="AL133" s="46"/>
    </row>
    <row r="134" spans="25:38" x14ac:dyDescent="0.15">
      <c r="Y134" s="42"/>
      <c r="Z134" s="42"/>
      <c r="AA134" s="42"/>
      <c r="AB134" s="42"/>
      <c r="AC134" s="42"/>
      <c r="AD134" s="42"/>
      <c r="AE134" s="42"/>
      <c r="AF134" s="149"/>
      <c r="AI134" s="42"/>
      <c r="AJ134" s="98"/>
      <c r="AK134" s="98"/>
      <c r="AL134" s="46"/>
    </row>
    <row r="135" spans="25:38" x14ac:dyDescent="0.15">
      <c r="Y135" s="42"/>
      <c r="Z135" s="42"/>
      <c r="AA135" s="42"/>
      <c r="AB135" s="42"/>
      <c r="AC135" s="42"/>
      <c r="AD135" s="42"/>
      <c r="AE135" s="42"/>
      <c r="AF135" s="150"/>
      <c r="AI135" s="46"/>
      <c r="AJ135" s="46"/>
      <c r="AK135" s="46"/>
      <c r="AL135" s="46"/>
    </row>
    <row r="136" spans="25:38" x14ac:dyDescent="0.15">
      <c r="Y136" s="42"/>
      <c r="Z136" s="42"/>
      <c r="AA136" s="42"/>
      <c r="AB136" s="42"/>
      <c r="AC136" s="42"/>
      <c r="AD136" s="42"/>
      <c r="AE136" s="42"/>
      <c r="AF136" s="150"/>
      <c r="AI136" s="46"/>
      <c r="AJ136" s="46"/>
      <c r="AK136" s="46"/>
      <c r="AL136" s="46"/>
    </row>
    <row r="137" spans="25:38" x14ac:dyDescent="0.15">
      <c r="Y137" s="42"/>
      <c r="Z137" s="42"/>
      <c r="AA137" s="42"/>
      <c r="AB137" s="42"/>
      <c r="AC137" s="42"/>
      <c r="AD137" s="42"/>
      <c r="AE137" s="42"/>
    </row>
    <row r="138" spans="25:38" x14ac:dyDescent="0.15">
      <c r="Y138" s="42"/>
      <c r="Z138" s="42"/>
      <c r="AA138" s="42"/>
      <c r="AB138" s="42"/>
      <c r="AC138" s="42"/>
      <c r="AD138" s="42"/>
      <c r="AE138" s="42"/>
    </row>
    <row r="139" spans="25:38" x14ac:dyDescent="0.15">
      <c r="Y139" s="42"/>
      <c r="Z139" s="42"/>
      <c r="AA139" s="42"/>
      <c r="AB139" s="42"/>
      <c r="AC139" s="42"/>
      <c r="AD139" s="42"/>
      <c r="AE139" s="42"/>
    </row>
    <row r="140" spans="25:38" x14ac:dyDescent="0.15">
      <c r="Y140" s="42"/>
      <c r="Z140" s="42"/>
      <c r="AA140" s="42"/>
      <c r="AB140" s="42"/>
      <c r="AC140" s="42"/>
      <c r="AD140" s="42"/>
      <c r="AE140" s="42"/>
    </row>
    <row r="141" spans="25:38" x14ac:dyDescent="0.15">
      <c r="Y141" s="42"/>
      <c r="Z141" s="42"/>
      <c r="AA141" s="42"/>
      <c r="AB141" s="42"/>
      <c r="AC141" s="42"/>
      <c r="AD141" s="42"/>
      <c r="AE141" s="42"/>
    </row>
    <row r="142" spans="25:38" x14ac:dyDescent="0.15">
      <c r="Y142" s="42"/>
      <c r="Z142" s="42"/>
      <c r="AA142" s="42"/>
      <c r="AB142" s="42"/>
      <c r="AC142" s="42"/>
      <c r="AD142" s="42"/>
      <c r="AE142" s="42"/>
    </row>
    <row r="143" spans="25:38" x14ac:dyDescent="0.15">
      <c r="Y143" s="42"/>
      <c r="Z143" s="42"/>
      <c r="AA143" s="42"/>
      <c r="AB143" s="42"/>
      <c r="AC143" s="42"/>
      <c r="AD143" s="42"/>
      <c r="AE143" s="42"/>
    </row>
    <row r="144" spans="25:38" x14ac:dyDescent="0.15">
      <c r="Y144" s="42"/>
      <c r="Z144" s="42"/>
      <c r="AA144" s="42"/>
      <c r="AB144" s="42"/>
      <c r="AC144" s="42"/>
      <c r="AD144" s="42"/>
      <c r="AE144" s="42"/>
    </row>
    <row r="145" spans="25:31" x14ac:dyDescent="0.15">
      <c r="Y145" s="42"/>
      <c r="Z145" s="42"/>
      <c r="AA145" s="42"/>
      <c r="AB145" s="42"/>
      <c r="AC145" s="42"/>
      <c r="AD145" s="42"/>
      <c r="AE145" s="42"/>
    </row>
    <row r="146" spans="25:31" x14ac:dyDescent="0.15">
      <c r="Y146" s="42"/>
      <c r="Z146" s="42"/>
      <c r="AA146" s="42"/>
      <c r="AB146" s="42"/>
      <c r="AC146" s="42"/>
      <c r="AD146" s="42"/>
      <c r="AE146" s="42"/>
    </row>
    <row r="147" spans="25:31" x14ac:dyDescent="0.15">
      <c r="Y147" s="42"/>
      <c r="Z147" s="42"/>
      <c r="AA147" s="42"/>
      <c r="AB147" s="42"/>
      <c r="AC147" s="42"/>
      <c r="AD147" s="42"/>
      <c r="AE147" s="42"/>
    </row>
    <row r="148" spans="25:31" x14ac:dyDescent="0.15">
      <c r="Y148" s="42"/>
      <c r="Z148" s="42"/>
      <c r="AA148" s="42"/>
      <c r="AB148" s="42"/>
      <c r="AC148" s="42"/>
      <c r="AD148" s="42"/>
      <c r="AE148" s="42"/>
    </row>
    <row r="149" spans="25:31" x14ac:dyDescent="0.15">
      <c r="Y149" s="42"/>
      <c r="Z149" s="42"/>
      <c r="AA149" s="42"/>
      <c r="AB149" s="42"/>
      <c r="AC149" s="42"/>
      <c r="AD149" s="42"/>
      <c r="AE149" s="42"/>
    </row>
    <row r="150" spans="25:31" x14ac:dyDescent="0.15">
      <c r="Y150" s="42"/>
      <c r="Z150" s="42"/>
      <c r="AA150" s="42"/>
      <c r="AB150" s="42"/>
      <c r="AC150" s="42"/>
      <c r="AD150" s="42"/>
      <c r="AE150" s="42"/>
    </row>
    <row r="151" spans="25:31" x14ac:dyDescent="0.15">
      <c r="Y151" s="42"/>
      <c r="Z151" s="42"/>
      <c r="AA151" s="42"/>
      <c r="AB151" s="42"/>
      <c r="AC151" s="42"/>
      <c r="AD151" s="42"/>
      <c r="AE151" s="42"/>
    </row>
    <row r="152" spans="25:31" x14ac:dyDescent="0.15">
      <c r="Y152" s="42"/>
      <c r="Z152" s="42"/>
      <c r="AA152" s="42"/>
      <c r="AB152" s="42"/>
      <c r="AC152" s="42"/>
      <c r="AD152" s="42"/>
      <c r="AE152" s="42"/>
    </row>
    <row r="153" spans="25:31" x14ac:dyDescent="0.15">
      <c r="Y153" s="42"/>
      <c r="Z153" s="42"/>
      <c r="AA153" s="42"/>
      <c r="AB153" s="42"/>
      <c r="AC153" s="42"/>
      <c r="AD153" s="42"/>
      <c r="AE153" s="42"/>
    </row>
    <row r="154" spans="25:31" x14ac:dyDescent="0.15">
      <c r="Y154" s="42"/>
      <c r="Z154" s="42"/>
      <c r="AA154" s="42"/>
      <c r="AB154" s="42"/>
      <c r="AC154" s="42"/>
      <c r="AD154" s="42"/>
      <c r="AE154" s="42"/>
    </row>
    <row r="155" spans="25:31" x14ac:dyDescent="0.15">
      <c r="Y155" s="42"/>
      <c r="Z155" s="42"/>
      <c r="AA155" s="42"/>
      <c r="AB155" s="42"/>
      <c r="AC155" s="42"/>
      <c r="AD155" s="42"/>
      <c r="AE155" s="42"/>
    </row>
    <row r="156" spans="25:31" x14ac:dyDescent="0.15">
      <c r="Y156" s="42"/>
      <c r="Z156" s="42"/>
      <c r="AA156" s="42"/>
      <c r="AB156" s="42"/>
      <c r="AC156" s="42"/>
      <c r="AD156" s="42"/>
      <c r="AE156" s="42"/>
    </row>
  </sheetData>
  <sheetProtection password="DBEB" sheet="1" selectLockedCells="1"/>
  <mergeCells count="226">
    <mergeCell ref="K3:O7"/>
    <mergeCell ref="F99:F100"/>
    <mergeCell ref="F113:F114"/>
    <mergeCell ref="F101:F102"/>
    <mergeCell ref="F103:F104"/>
    <mergeCell ref="F105:F106"/>
    <mergeCell ref="F107:F108"/>
    <mergeCell ref="F109:F110"/>
    <mergeCell ref="F111:F112"/>
    <mergeCell ref="F97:F98"/>
    <mergeCell ref="F53:F54"/>
    <mergeCell ref="F55:F56"/>
    <mergeCell ref="F57:F58"/>
    <mergeCell ref="F59:F60"/>
    <mergeCell ref="F61:F62"/>
    <mergeCell ref="F71:F72"/>
    <mergeCell ref="F73:F74"/>
    <mergeCell ref="F75:F76"/>
    <mergeCell ref="F63:F64"/>
    <mergeCell ref="F95:F96"/>
    <mergeCell ref="F89:F90"/>
    <mergeCell ref="F91:F92"/>
    <mergeCell ref="F93:F94"/>
    <mergeCell ref="F77:F78"/>
    <mergeCell ref="F79:F80"/>
    <mergeCell ref="F81:F82"/>
    <mergeCell ref="F83:F84"/>
    <mergeCell ref="F85:F86"/>
    <mergeCell ref="F87:F88"/>
    <mergeCell ref="F35:F36"/>
    <mergeCell ref="F37:F38"/>
    <mergeCell ref="F39:F40"/>
    <mergeCell ref="F41:F42"/>
    <mergeCell ref="F65:F66"/>
    <mergeCell ref="F67:F68"/>
    <mergeCell ref="F43:F44"/>
    <mergeCell ref="F45:F46"/>
    <mergeCell ref="F69:F70"/>
    <mergeCell ref="F47:F48"/>
    <mergeCell ref="F49:F50"/>
    <mergeCell ref="F51:F52"/>
    <mergeCell ref="F17:F18"/>
    <mergeCell ref="F19:F20"/>
    <mergeCell ref="F21:F22"/>
    <mergeCell ref="F23:F24"/>
    <mergeCell ref="F25:F26"/>
    <mergeCell ref="F27:F28"/>
    <mergeCell ref="F29:F30"/>
    <mergeCell ref="F31:F32"/>
    <mergeCell ref="B3:C3"/>
    <mergeCell ref="F15:F16"/>
    <mergeCell ref="F11:F12"/>
    <mergeCell ref="F13:F14"/>
    <mergeCell ref="B15:B16"/>
    <mergeCell ref="F4:G4"/>
    <mergeCell ref="B5:B6"/>
    <mergeCell ref="B13:B14"/>
    <mergeCell ref="B19:B20"/>
    <mergeCell ref="C19:C20"/>
    <mergeCell ref="D19:D20"/>
    <mergeCell ref="D15:D16"/>
    <mergeCell ref="C15:C16"/>
    <mergeCell ref="C13:C14"/>
    <mergeCell ref="D13:D14"/>
    <mergeCell ref="F33:F34"/>
    <mergeCell ref="B25:B26"/>
    <mergeCell ref="C25:C26"/>
    <mergeCell ref="D25:D26"/>
    <mergeCell ref="B27:B28"/>
    <mergeCell ref="C27:C28"/>
    <mergeCell ref="D27:D28"/>
    <mergeCell ref="B29:B30"/>
    <mergeCell ref="C29:C30"/>
    <mergeCell ref="D29:D30"/>
    <mergeCell ref="G1:I1"/>
    <mergeCell ref="B17:B18"/>
    <mergeCell ref="C17:C18"/>
    <mergeCell ref="D17:D18"/>
    <mergeCell ref="B8:C8"/>
    <mergeCell ref="B1:F1"/>
    <mergeCell ref="D3:E3"/>
    <mergeCell ref="F3:G3"/>
    <mergeCell ref="H3:I3"/>
    <mergeCell ref="G11:I11"/>
    <mergeCell ref="C11:C12"/>
    <mergeCell ref="D11:D12"/>
    <mergeCell ref="H4:I4"/>
    <mergeCell ref="G12:I12"/>
    <mergeCell ref="G5:I5"/>
    <mergeCell ref="D6:I6"/>
    <mergeCell ref="D5:E5"/>
    <mergeCell ref="D4:E4"/>
    <mergeCell ref="B4:C4"/>
    <mergeCell ref="B11:B12"/>
    <mergeCell ref="B21:B22"/>
    <mergeCell ref="C21:C22"/>
    <mergeCell ref="D21:D22"/>
    <mergeCell ref="B23:B24"/>
    <mergeCell ref="C23:C24"/>
    <mergeCell ref="D23:D24"/>
    <mergeCell ref="C49:C50"/>
    <mergeCell ref="B43:B44"/>
    <mergeCell ref="B39:B40"/>
    <mergeCell ref="B31:B32"/>
    <mergeCell ref="C31:C32"/>
    <mergeCell ref="D31:D32"/>
    <mergeCell ref="B33:B34"/>
    <mergeCell ref="C33:C34"/>
    <mergeCell ref="D33:D34"/>
    <mergeCell ref="B35:B36"/>
    <mergeCell ref="C35:C36"/>
    <mergeCell ref="D35:D36"/>
    <mergeCell ref="D49:D50"/>
    <mergeCell ref="C39:C40"/>
    <mergeCell ref="D39:D40"/>
    <mergeCell ref="B41:B42"/>
    <mergeCell ref="C41:C42"/>
    <mergeCell ref="D41:D42"/>
    <mergeCell ref="B49:B50"/>
    <mergeCell ref="D45:D46"/>
    <mergeCell ref="B47:B48"/>
    <mergeCell ref="C47:C48"/>
    <mergeCell ref="D47:D48"/>
    <mergeCell ref="B37:B38"/>
    <mergeCell ref="C37:C38"/>
    <mergeCell ref="D37:D38"/>
    <mergeCell ref="C43:C44"/>
    <mergeCell ref="D43:D44"/>
    <mergeCell ref="B45:B46"/>
    <mergeCell ref="C45:C46"/>
    <mergeCell ref="B53:B54"/>
    <mergeCell ref="C53:C54"/>
    <mergeCell ref="D53:D54"/>
    <mergeCell ref="B51:B52"/>
    <mergeCell ref="C51:C52"/>
    <mergeCell ref="D51:D52"/>
    <mergeCell ref="B55:B56"/>
    <mergeCell ref="C55:C56"/>
    <mergeCell ref="D55:D56"/>
    <mergeCell ref="B57:B58"/>
    <mergeCell ref="B59:B60"/>
    <mergeCell ref="C59:C60"/>
    <mergeCell ref="D59:D60"/>
    <mergeCell ref="C57:C58"/>
    <mergeCell ref="D57:D58"/>
    <mergeCell ref="B61:B62"/>
    <mergeCell ref="C61:C62"/>
    <mergeCell ref="D61:D62"/>
    <mergeCell ref="B65:B66"/>
    <mergeCell ref="C65:C66"/>
    <mergeCell ref="D65:D66"/>
    <mergeCell ref="B63:B64"/>
    <mergeCell ref="C63:C64"/>
    <mergeCell ref="D63:D64"/>
    <mergeCell ref="B67:B68"/>
    <mergeCell ref="C67:C68"/>
    <mergeCell ref="D67:D68"/>
    <mergeCell ref="D71:D72"/>
    <mergeCell ref="D73:D74"/>
    <mergeCell ref="C79:C80"/>
    <mergeCell ref="D79:D80"/>
    <mergeCell ref="B69:B70"/>
    <mergeCell ref="C69:C70"/>
    <mergeCell ref="B73:B74"/>
    <mergeCell ref="B71:B72"/>
    <mergeCell ref="C71:C72"/>
    <mergeCell ref="D69:D70"/>
    <mergeCell ref="C73:C74"/>
    <mergeCell ref="B89:B90"/>
    <mergeCell ref="C89:C90"/>
    <mergeCell ref="D89:D90"/>
    <mergeCell ref="B75:B76"/>
    <mergeCell ref="C75:C76"/>
    <mergeCell ref="D75:D76"/>
    <mergeCell ref="B77:B78"/>
    <mergeCell ref="C77:C78"/>
    <mergeCell ref="D77:D78"/>
    <mergeCell ref="D83:D84"/>
    <mergeCell ref="B85:B86"/>
    <mergeCell ref="C85:C86"/>
    <mergeCell ref="D85:D86"/>
    <mergeCell ref="B79:B80"/>
    <mergeCell ref="B81:B82"/>
    <mergeCell ref="C81:C82"/>
    <mergeCell ref="B99:B100"/>
    <mergeCell ref="D81:D82"/>
    <mergeCell ref="C97:C98"/>
    <mergeCell ref="B83:B84"/>
    <mergeCell ref="C83:C84"/>
    <mergeCell ref="B87:B88"/>
    <mergeCell ref="C87:C88"/>
    <mergeCell ref="D87:D88"/>
    <mergeCell ref="B91:B92"/>
    <mergeCell ref="C91:C92"/>
    <mergeCell ref="D91:D92"/>
    <mergeCell ref="B93:B94"/>
    <mergeCell ref="C93:C94"/>
    <mergeCell ref="D93:D94"/>
    <mergeCell ref="B113:B114"/>
    <mergeCell ref="C113:C114"/>
    <mergeCell ref="D113:D114"/>
    <mergeCell ref="B109:B110"/>
    <mergeCell ref="C109:C110"/>
    <mergeCell ref="D109:D110"/>
    <mergeCell ref="B111:B112"/>
    <mergeCell ref="C111:C112"/>
    <mergeCell ref="D111:D112"/>
    <mergeCell ref="B107:B108"/>
    <mergeCell ref="C107:C108"/>
    <mergeCell ref="D107:D108"/>
    <mergeCell ref="B103:B104"/>
    <mergeCell ref="C103:C104"/>
    <mergeCell ref="D103:D104"/>
    <mergeCell ref="B105:B106"/>
    <mergeCell ref="C105:C106"/>
    <mergeCell ref="D105:D106"/>
    <mergeCell ref="B101:B102"/>
    <mergeCell ref="C101:C102"/>
    <mergeCell ref="D101:D102"/>
    <mergeCell ref="C99:C100"/>
    <mergeCell ref="D99:D100"/>
    <mergeCell ref="B95:B96"/>
    <mergeCell ref="C95:C96"/>
    <mergeCell ref="D95:D96"/>
    <mergeCell ref="B97:B98"/>
    <mergeCell ref="D97:D98"/>
  </mergeCells>
  <phoneticPr fontId="1"/>
  <conditionalFormatting sqref="C15:D16 F15:F114 D17:D114">
    <cfRule type="expression" dxfId="118" priority="177" stopIfTrue="1">
      <formula>NOT(ISERROR(SEARCH("女",$C15)))</formula>
    </cfRule>
    <cfRule type="expression" dxfId="117" priority="178" stopIfTrue="1">
      <formula>NOT(ISERROR(SEARCH("男",$C15)))</formula>
    </cfRule>
  </conditionalFormatting>
  <conditionalFormatting sqref="E15 E17 E19 E21 E23 E25 E27 E29 E31 E33 E35 E37 E39 E41 E43 E45 E47 E49 E51 E53 E55 E57 E59 E61 E63 E65 E67 E69 E71 E73 E75 E77 E79 E81 E83 E85 E87 E89 E91 E93 E95 E97 E99 E101 E103 E105 E107 E109 E111 E113 G15:H15">
    <cfRule type="expression" dxfId="116" priority="179" stopIfTrue="1">
      <formula>NOT(ISERROR(SEARCH("女",$C15)))</formula>
    </cfRule>
    <cfRule type="expression" dxfId="115" priority="180" stopIfTrue="1">
      <formula>NOT(ISERROR(SEARCH("男",$C15)))</formula>
    </cfRule>
  </conditionalFormatting>
  <conditionalFormatting sqref="E16 E18 E20 E22 E24 E26 E28 E30 E32 E34 E36 E38 E40 E42 E44 E46 E48 E50 E52 E54 E56 E58 E60 E62 E64 E66 E68 E70 E72 E74 E76 E78 E80 E82 E84 E86 E88 E90 E92 E94 E96 E98 E100 E102 E104 E106 E108 E110 E112 E114 G16:H16">
    <cfRule type="expression" dxfId="114" priority="182" stopIfTrue="1">
      <formula>NOT(ISERROR(SEARCH("女",$C15)))</formula>
    </cfRule>
    <cfRule type="expression" dxfId="113" priority="183" stopIfTrue="1">
      <formula>NOT(ISERROR(SEARCH("男",$C15)))</formula>
    </cfRule>
  </conditionalFormatting>
  <conditionalFormatting sqref="G12:I12">
    <cfRule type="containsText" dxfId="112" priority="172" operator="containsText" text="未">
      <formula>NOT(ISERROR(SEARCH("未",G12)))</formula>
    </cfRule>
    <cfRule type="containsText" dxfId="111" priority="173" operator="containsText" text="未">
      <formula>NOT(ISERROR(SEARCH("未",G12)))</formula>
    </cfRule>
    <cfRule type="containsText" dxfId="110" priority="174" operator="containsText" text="未">
      <formula>NOT(ISERROR(SEARCH("未",G12)))</formula>
    </cfRule>
  </conditionalFormatting>
  <conditionalFormatting sqref="G12:I12">
    <cfRule type="containsText" dxfId="109" priority="170" operator="containsText" text="未">
      <formula>NOT(ISERROR(SEARCH("未",G12)))</formula>
    </cfRule>
    <cfRule type="containsText" dxfId="108" priority="171" operator="containsText" text="未">
      <formula>NOT(ISERROR(SEARCH("未",G12)))</formula>
    </cfRule>
  </conditionalFormatting>
  <conditionalFormatting sqref="G12:I12">
    <cfRule type="containsText" dxfId="107" priority="168" operator="containsText" text="未入力">
      <formula>NOT(ISERROR(SEARCH("未入力",G12)))</formula>
    </cfRule>
    <cfRule type="containsText" dxfId="106" priority="169" operator="containsText" text="未入力">
      <formula>NOT(ISERROR(SEARCH("未入力",G12)))</formula>
    </cfRule>
  </conditionalFormatting>
  <conditionalFormatting sqref="G7:I7 M11:P11">
    <cfRule type="expression" dxfId="105" priority="194" stopIfTrue="1">
      <formula>$G$7="参加制限を超えている種目があります"</formula>
    </cfRule>
  </conditionalFormatting>
  <conditionalFormatting sqref="H4:I4">
    <cfRule type="expression" dxfId="104" priority="109" stopIfTrue="1">
      <formula>AND(D4&gt;0,D5&gt;0,H4="")</formula>
    </cfRule>
  </conditionalFormatting>
  <conditionalFormatting sqref="B15:B114">
    <cfRule type="expression" dxfId="103" priority="108" stopIfTrue="1">
      <formula>AE15=1</formula>
    </cfRule>
  </conditionalFormatting>
  <conditionalFormatting sqref="C17:C114">
    <cfRule type="expression" dxfId="102" priority="84" stopIfTrue="1">
      <formula>NOT(ISERROR(SEARCH("女",$C17)))</formula>
    </cfRule>
    <cfRule type="expression" dxfId="101" priority="85" stopIfTrue="1">
      <formula>NOT(ISERROR(SEARCH("男",$C17)))</formula>
    </cfRule>
  </conditionalFormatting>
  <conditionalFormatting sqref="B4:C4">
    <cfRule type="expression" dxfId="100" priority="41" stopIfTrue="1">
      <formula>AND($F$4&gt;1,$B$4="")</formula>
    </cfRule>
  </conditionalFormatting>
  <conditionalFormatting sqref="G17:H17 G19:H19 G21:H21 G23:H23 G25:H25 G27:H27 G29:H29 G31:H31 G33:H33 G35:H35 G37:H37 G39:H39 G41:H41 G43:H43 G45:H45 G47:H47 G49:H49 G51:H51 G53:H53 G55:H55 G57:H57 G59:H59 G61:H61 G63:H63 G65:H65 G67:H67 G69:H69 G71:H71 G73:H73 G75:H75 G77:H77 G79:H79 G81:H81 G83:H83 G85:H85 G87:H87 G89:H89 G91:H91 G93:H93 G95:H95 G97:H97 G99:H99 G101:H101 G103:H103 G105:H105 G107:H107 G109:H109 G111:H111 G113:H113">
    <cfRule type="expression" dxfId="99" priority="26" stopIfTrue="1">
      <formula>NOT(ISERROR(SEARCH("女",$C17)))</formula>
    </cfRule>
    <cfRule type="expression" dxfId="98" priority="27" stopIfTrue="1">
      <formula>NOT(ISERROR(SEARCH("男",$C17)))</formula>
    </cfRule>
  </conditionalFormatting>
  <conditionalFormatting sqref="G18:H18 G20:H20 G22:H22 G24:H24 G26:H26 G28:H28 G30:H30 G32:H32 G34:H34 G36:H36 G38:H38 G40:H40 G42:H42 G44:H44 G46:H46 G48:H48 G50:H50 G52:H52 G54:H54 G56:H56 G58:H58 G60:H60 G62:H62 G64:H64 G66:H66 G68:H68 G70:H70 G72:H72 G74:H74 G76:H76 G78:H78 G80:H80 G82:H82 G84:H84 G86:H86 G88:H88 G90:H90 G92:H92 G94:H94 G96:H96 G98:H98 G100:H100 G102:H102 G104:H104 G106:H106 G108:H108 G110:H110 G112:H112 G114:H114">
    <cfRule type="expression" dxfId="97" priority="29" stopIfTrue="1">
      <formula>NOT(ISERROR(SEARCH("女",$C17)))</formula>
    </cfRule>
    <cfRule type="expression" dxfId="96" priority="30" stopIfTrue="1">
      <formula>NOT(ISERROR(SEARCH("男",$C17)))</formula>
    </cfRule>
  </conditionalFormatting>
  <conditionalFormatting sqref="D15:D16">
    <cfRule type="expression" dxfId="95" priority="25" stopIfTrue="1">
      <formula>$B$4="一般"</formula>
    </cfRule>
  </conditionalFormatting>
  <conditionalFormatting sqref="D17:D114">
    <cfRule type="expression" dxfId="94" priority="24" stopIfTrue="1">
      <formula>$B$4="一般"</formula>
    </cfRule>
  </conditionalFormatting>
  <conditionalFormatting sqref="L37">
    <cfRule type="cellIs" dxfId="93" priority="268" stopIfTrue="1" operator="greaterThan">
      <formula>AK35</formula>
    </cfRule>
  </conditionalFormatting>
  <conditionalFormatting sqref="L19">
    <cfRule type="cellIs" dxfId="92" priority="269" stopIfTrue="1" operator="greaterThan">
      <formula>#REF!</formula>
    </cfRule>
  </conditionalFormatting>
  <conditionalFormatting sqref="L26 L24">
    <cfRule type="cellIs" dxfId="91" priority="289" stopIfTrue="1" operator="greaterThan">
      <formula>AK29</formula>
    </cfRule>
  </conditionalFormatting>
  <conditionalFormatting sqref="L20">
    <cfRule type="cellIs" dxfId="90" priority="291" stopIfTrue="1" operator="greaterThan">
      <formula>AK19</formula>
    </cfRule>
  </conditionalFormatting>
  <conditionalFormatting sqref="L27">
    <cfRule type="cellIs" dxfId="89" priority="292" stopIfTrue="1" operator="greaterThan">
      <formula>AK24</formula>
    </cfRule>
  </conditionalFormatting>
  <conditionalFormatting sqref="J15 J17 J19 J21 J23 J25 J27 J29 J31 J33 J35 J37 J39 J41 J43 J45 J47 J49 J51 J53 J55 J57 J59 J61 J63 J65 J67 J69 J71 J73 J75 J77 J79 J81 J83 J85 J87 J89 J91 J93 J95 J97 J99 J101 J103 J105 J107 J109 J111 J113">
    <cfRule type="cellIs" dxfId="88" priority="10" stopIfTrue="1" operator="notEqual">
      <formula>1</formula>
    </cfRule>
  </conditionalFormatting>
  <conditionalFormatting sqref="M13">
    <cfRule type="cellIs" dxfId="87" priority="9" stopIfTrue="1" operator="greaterThan">
      <formula>AL13</formula>
    </cfRule>
  </conditionalFormatting>
  <conditionalFormatting sqref="M14:M18">
    <cfRule type="cellIs" dxfId="86" priority="8" stopIfTrue="1" operator="greaterThan">
      <formula>AL14</formula>
    </cfRule>
  </conditionalFormatting>
  <conditionalFormatting sqref="M21">
    <cfRule type="cellIs" dxfId="85" priority="7" stopIfTrue="1" operator="greaterThan">
      <formula>AL21</formula>
    </cfRule>
  </conditionalFormatting>
  <conditionalFormatting sqref="M23">
    <cfRule type="cellIs" dxfId="84" priority="6" stopIfTrue="1" operator="greaterThan">
      <formula>AL23</formula>
    </cfRule>
  </conditionalFormatting>
  <conditionalFormatting sqref="M25">
    <cfRule type="cellIs" dxfId="83" priority="5" stopIfTrue="1" operator="greaterThan">
      <formula>AL25</formula>
    </cfRule>
  </conditionalFormatting>
  <conditionalFormatting sqref="M27:M32">
    <cfRule type="cellIs" dxfId="82" priority="4" stopIfTrue="1" operator="greaterThan">
      <formula>AL27</formula>
    </cfRule>
  </conditionalFormatting>
  <conditionalFormatting sqref="M34">
    <cfRule type="cellIs" dxfId="81" priority="3" stopIfTrue="1" operator="greaterThan">
      <formula>AL34</formula>
    </cfRule>
  </conditionalFormatting>
  <conditionalFormatting sqref="M36">
    <cfRule type="cellIs" dxfId="80" priority="2" stopIfTrue="1" operator="greaterThan">
      <formula>AL36</formula>
    </cfRule>
  </conditionalFormatting>
  <conditionalFormatting sqref="M38">
    <cfRule type="cellIs" dxfId="79" priority="1" stopIfTrue="1" operator="greaterThan">
      <formula>AL38</formula>
    </cfRule>
  </conditionalFormatting>
  <dataValidations count="13">
    <dataValidation type="list" allowBlank="1" showInputMessage="1" showErrorMessage="1" sqref="I91 I105 I95 I97 I109 I99 I101 I107 I111 I103 I73 I33 I65 I55 I57 I69 I59 I61 I67 I71 I63 I25 G13 I113 I17 I29 I19 I21 I27 I31 I23 I53 I45 I35 I37 I49 I39 I41 I47 I51 I43 I93 I85 I75 I77 I89 I79 I81 I87 I15 I83">
      <formula1>INDIRECT($C13)</formula1>
    </dataValidation>
    <dataValidation type="whole" imeMode="halfAlpha" allowBlank="1" showInputMessage="1" showErrorMessage="1" sqref="D15:D114">
      <formula1>1</formula1>
      <formula2>9999</formula2>
    </dataValidation>
    <dataValidation imeMode="halfKatakana" allowBlank="1" showInputMessage="1" showErrorMessage="1" sqref="E76 E114 E94 E110 E108 E106 E104 E102 E100 E98 E96 E32 E72 E54 E70 E68 E66 E64 E62 E60 E58 E78 E16 E30 E28 E26 E24 E22 E20 E18 E112 E56 E52 E34 E50 E48 E46 E44 E42 E40 E38 E36 E92 E74 E90 E88 E86 E84 E82 E80 H4:I4"/>
    <dataValidation type="whole" allowBlank="1" showInputMessage="1" showErrorMessage="1" sqref="G14">
      <formula1>100</formula1>
      <formula2>999999</formula2>
    </dataValidation>
    <dataValidation type="list" allowBlank="1" showInputMessage="1" showErrorMessage="1" sqref="C13:C14">
      <formula1>性</formula1>
    </dataValidation>
    <dataValidation type="whole" allowBlank="1" showInputMessage="1" showErrorMessage="1" sqref="D13:D14">
      <formula1>1</formula1>
      <formula2>9999</formula2>
    </dataValidation>
    <dataValidation type="whole" allowBlank="1" showInputMessage="1" showErrorMessage="1" sqref="F13">
      <formula1>1</formula1>
      <formula2>99</formula2>
    </dataValidation>
    <dataValidation type="whole" imeMode="disabled" allowBlank="1" showInputMessage="1" showErrorMessage="1" sqref="G16:H16 G18:H18 G20:H20 G22:H22 G24:H24 G26:H26 G28:H28 G30:H30 G32:H32 G34:H34 G36:H36 G38:H38 G40:H40 G42:H42 G44:H44 G46:H46 G48:H48 G50:H50 G52:H52 G54:H54 G56:H56 G58:H58 G60:H60 G62:H62 G64:H64 G66:H66 G68:H68 G70:H70 G72:H72 G74:H74 G76:H76 G78:H78 G80:H80 G82:H82 G84:H84 G86:H86 G88:H88 G90:H90 G92:H92 G94:H94 G96:H96 G98:H98 G100:H100 G102:H102 G104:H104 G106:H106 G108:H108 G110:H110 G112:H112 G114:H114">
      <formula1>100</formula1>
      <formula2>999999</formula2>
    </dataValidation>
    <dataValidation type="list" allowBlank="1" showInputMessage="1" showErrorMessage="1" sqref="F17:F114">
      <formula1>$U$12:$U$17</formula1>
    </dataValidation>
    <dataValidation type="list" imeMode="disabled" allowBlank="1" showInputMessage="1" showErrorMessage="1" sqref="F15:F16">
      <formula1>$U$12:$U$20</formula1>
    </dataValidation>
    <dataValidation type="list" allowBlank="1" showInputMessage="1" showErrorMessage="1" sqref="B4:C4">
      <formula1>$V$12:$V$14</formula1>
    </dataValidation>
    <dataValidation type="list" imeMode="disabled" allowBlank="1" showInputMessage="1" showErrorMessage="1" sqref="G15:H15 G113:H113 G111:H111 G109:H109 G107:H107 G105:H105 G103:H103 G101:H101 G99:H99 G97:H97 G95:H95 G93:H93 G91:H91 G89:H89 G87:H87 G85:H85 G83:H83 G81:H81 G79:H79 G77:H77 G75:H75 G73:H73 G71:H71 G69:H69 G67:H67 G65:H65 G63:H63 G61:H61 G59:H59 G57:H57 G55:H55 G53:H53 G51:H51 G49:H49 G47:H47 G45:H45 G43:H43 G41:H41 G39:H39 G37:H37 G35:H35 G33:H33 G31:H31 G29:H29 G27:H27 G25:H25 G23:H23 G21:H21 G19:H19 G17:H17">
      <formula1>IF($AF15="男子",$Q$13:$Q$31,IF($AF15="女子",$R$13:$R$30,IF($AF15="中学男子",$S$13:$S$21,IF($AF15="中学女子",$T$13:$T$24,""))))</formula1>
    </dataValidation>
    <dataValidation type="list" allowBlank="1" showInputMessage="1" showErrorMessage="1" sqref="C15:C114">
      <formula1>IF(OR($B$4="一般",$B$4="高校"),$Q$12:$R$12,IF($B$4="中学",$S$12:$T$12,""))</formula1>
    </dataValidation>
  </dataValidations>
  <pageMargins left="0.27559055118110237" right="0.31496062992125984" top="0.35433070866141736" bottom="0.47" header="0.31496062992125984" footer="0.09"/>
  <pageSetup paperSize="9" scale="98" orientation="portrait" horizontalDpi="4294967293"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0070C0"/>
    <pageSetUpPr fitToPage="1"/>
  </sheetPr>
  <dimension ref="A1:V151"/>
  <sheetViews>
    <sheetView showGridLines="0" zoomScale="80" zoomScaleNormal="80" zoomScaleSheetLayoutView="80" workbookViewId="0">
      <selection activeCell="C13" sqref="C13"/>
    </sheetView>
  </sheetViews>
  <sheetFormatPr defaultColWidth="8.875" defaultRowHeight="15.75" x14ac:dyDescent="0.15"/>
  <cols>
    <col min="1" max="1" width="2.125" style="1" customWidth="1"/>
    <col min="2" max="2" width="12.125" style="1" customWidth="1"/>
    <col min="3" max="3" width="16.625" style="1" customWidth="1"/>
    <col min="4" max="4" width="7" style="4" customWidth="1"/>
    <col min="5" max="5" width="16.875" style="1" customWidth="1"/>
    <col min="6" max="6" width="7" style="4" customWidth="1"/>
    <col min="7" max="7" width="16.875" style="1" customWidth="1"/>
    <col min="8" max="8" width="7" style="4" customWidth="1"/>
    <col min="9" max="9" width="16.875" style="1" customWidth="1"/>
    <col min="10" max="10" width="1.375" style="1" customWidth="1"/>
    <col min="11" max="11" width="1.5" style="1" customWidth="1"/>
    <col min="12" max="14" width="15.875" style="1" customWidth="1"/>
    <col min="15" max="15" width="3.125" style="1" hidden="1" customWidth="1"/>
    <col min="16" max="16" width="11.25" style="1" hidden="1" customWidth="1"/>
    <col min="17" max="17" width="11.5" style="1" hidden="1" customWidth="1"/>
    <col min="18" max="20" width="10.25" style="1" hidden="1" customWidth="1"/>
    <col min="21" max="21" width="3.25" style="1" hidden="1" customWidth="1"/>
    <col min="22" max="22" width="3.125" style="1" hidden="1" customWidth="1"/>
    <col min="23" max="24" width="8.875" style="1" customWidth="1"/>
    <col min="25" max="16384" width="8.875" style="1"/>
  </cols>
  <sheetData>
    <row r="1" spans="1:22" ht="25.5" customHeight="1" thickBot="1" x14ac:dyDescent="0.2">
      <c r="B1" s="188" t="str">
        <f>個人種目申込一覧表!B1</f>
        <v>第43回中信地区陸上競技選手権大会</v>
      </c>
      <c r="C1" s="188"/>
      <c r="D1" s="188"/>
      <c r="E1" s="188"/>
      <c r="F1" s="188"/>
      <c r="G1" s="4"/>
      <c r="H1" s="146" t="s">
        <v>176</v>
      </c>
      <c r="I1" s="63"/>
    </row>
    <row r="2" spans="1:22" ht="8.25" customHeight="1" thickTop="1" thickBot="1" x14ac:dyDescent="0.2">
      <c r="B2" s="4"/>
      <c r="C2" s="4"/>
      <c r="G2" s="4"/>
      <c r="I2" s="4"/>
    </row>
    <row r="3" spans="1:22" ht="25.5" customHeight="1" x14ac:dyDescent="0.15">
      <c r="C3" s="8" t="s">
        <v>30</v>
      </c>
      <c r="L3" s="222" t="s">
        <v>147</v>
      </c>
      <c r="M3" s="223"/>
      <c r="N3" s="224"/>
      <c r="P3" s="62"/>
      <c r="Q3" s="62"/>
      <c r="R3" s="62"/>
      <c r="S3" s="62"/>
      <c r="T3" s="62"/>
      <c r="U3" s="62"/>
      <c r="V3" s="62"/>
    </row>
    <row r="4" spans="1:22" ht="6" customHeight="1" thickBot="1" x14ac:dyDescent="0.2">
      <c r="L4" s="225"/>
      <c r="M4" s="226"/>
      <c r="N4" s="227"/>
      <c r="P4" s="62"/>
      <c r="Q4" s="62"/>
      <c r="R4" s="62"/>
      <c r="S4" s="62"/>
      <c r="T4" s="62"/>
      <c r="U4" s="62"/>
      <c r="V4" s="62"/>
    </row>
    <row r="5" spans="1:22" ht="27" customHeight="1" x14ac:dyDescent="0.15">
      <c r="C5" s="14" t="s">
        <v>21</v>
      </c>
      <c r="D5" s="63"/>
      <c r="E5" s="14" t="s">
        <v>24</v>
      </c>
      <c r="G5" s="14" t="s">
        <v>25</v>
      </c>
      <c r="I5" s="14" t="s">
        <v>22</v>
      </c>
      <c r="L5" s="225"/>
      <c r="M5" s="226"/>
      <c r="N5" s="227"/>
      <c r="P5" s="62"/>
      <c r="Q5" s="62"/>
      <c r="R5" s="62"/>
      <c r="S5" s="62"/>
      <c r="T5" s="62"/>
      <c r="U5" s="62"/>
      <c r="V5" s="62"/>
    </row>
    <row r="6" spans="1:22" ht="27" customHeight="1" thickBot="1" x14ac:dyDescent="0.2">
      <c r="C6" s="64">
        <f>COUNTA(E10,E15,E20,E25,E31,E36,E41,E46,E51,E56,E61,E66)</f>
        <v>0</v>
      </c>
      <c r="D6" s="63"/>
      <c r="E6" s="65">
        <f>SUM(O10+O15+O20+O25+O31+O36+O41+O46+O51)</f>
        <v>0</v>
      </c>
      <c r="G6" s="66" t="str">
        <f>IF(個人種目申込一覧表!B4="","",VLOOKUP(個人種目申込一覧表!B4,S10:T12,2,FALSE))</f>
        <v/>
      </c>
      <c r="I6" s="67" t="str">
        <f>IF(G6="","",C6*G6)</f>
        <v/>
      </c>
      <c r="L6" s="225"/>
      <c r="M6" s="226"/>
      <c r="N6" s="227"/>
      <c r="P6" s="62"/>
      <c r="Q6" s="62"/>
      <c r="R6" s="62"/>
      <c r="S6" s="62"/>
      <c r="T6" s="62"/>
      <c r="U6" s="62"/>
      <c r="V6" s="62"/>
    </row>
    <row r="7" spans="1:22" ht="6" customHeight="1" thickBot="1" x14ac:dyDescent="0.2">
      <c r="L7" s="225"/>
      <c r="M7" s="226"/>
      <c r="N7" s="227"/>
      <c r="P7" s="68"/>
      <c r="Q7" s="68"/>
      <c r="R7" s="68"/>
      <c r="S7" s="68"/>
      <c r="T7" s="68"/>
      <c r="U7" s="68"/>
      <c r="V7" s="68"/>
    </row>
    <row r="8" spans="1:22" ht="36" customHeight="1" thickBot="1" x14ac:dyDescent="0.2">
      <c r="D8" s="129" t="s">
        <v>91</v>
      </c>
      <c r="E8" s="69" t="s">
        <v>20</v>
      </c>
      <c r="F8" s="130" t="s">
        <v>91</v>
      </c>
      <c r="G8" s="69" t="s">
        <v>20</v>
      </c>
      <c r="H8" s="130" t="s">
        <v>91</v>
      </c>
      <c r="I8" s="70" t="s">
        <v>20</v>
      </c>
      <c r="L8" s="228"/>
      <c r="M8" s="229"/>
      <c r="N8" s="230"/>
      <c r="P8" s="68"/>
      <c r="Q8" s="68"/>
      <c r="R8" s="68"/>
      <c r="S8" s="68"/>
      <c r="T8" s="68"/>
      <c r="U8" s="68"/>
      <c r="V8" s="68"/>
    </row>
    <row r="9" spans="1:22" ht="6" customHeight="1" thickBot="1" x14ac:dyDescent="0.2">
      <c r="A9" s="3"/>
      <c r="B9" s="71"/>
      <c r="C9" s="71"/>
      <c r="D9" s="72"/>
      <c r="E9" s="3"/>
      <c r="F9" s="72"/>
      <c r="G9" s="3"/>
      <c r="H9" s="72"/>
      <c r="I9" s="3"/>
      <c r="J9" s="3"/>
    </row>
    <row r="10" spans="1:22" ht="27" customHeight="1" x14ac:dyDescent="0.15">
      <c r="B10" s="73" t="s">
        <v>27</v>
      </c>
      <c r="C10" s="74" t="s">
        <v>28</v>
      </c>
      <c r="D10" s="75"/>
      <c r="E10" s="76"/>
      <c r="F10" s="77"/>
      <c r="G10" s="76"/>
      <c r="H10" s="77"/>
      <c r="I10" s="78"/>
      <c r="O10" s="1">
        <f>COUNTA(E10,G10,I10,E12,G12,I12)</f>
        <v>0</v>
      </c>
      <c r="P10" s="4"/>
      <c r="R10" s="4"/>
      <c r="S10" s="4" t="s">
        <v>67</v>
      </c>
      <c r="T10" s="4">
        <v>1500</v>
      </c>
      <c r="U10" s="4"/>
    </row>
    <row r="11" spans="1:22" ht="27" customHeight="1" thickBot="1" x14ac:dyDescent="0.2">
      <c r="B11" s="131" t="s">
        <v>125</v>
      </c>
      <c r="C11" s="132" t="s">
        <v>145</v>
      </c>
      <c r="D11" s="79"/>
      <c r="E11" s="80"/>
      <c r="F11" s="81"/>
      <c r="G11" s="80"/>
      <c r="H11" s="81"/>
      <c r="I11" s="82"/>
      <c r="K11" s="83"/>
      <c r="L11" s="83"/>
      <c r="M11" s="83"/>
      <c r="N11" s="83"/>
      <c r="P11" s="4"/>
      <c r="R11" s="4"/>
      <c r="S11" s="4" t="s">
        <v>59</v>
      </c>
      <c r="T11" s="4">
        <v>1500</v>
      </c>
      <c r="U11" s="4"/>
    </row>
    <row r="12" spans="1:22" ht="27" customHeight="1" x14ac:dyDescent="0.15">
      <c r="B12" s="84" t="s">
        <v>29</v>
      </c>
      <c r="C12" s="85" t="s">
        <v>26</v>
      </c>
      <c r="D12" s="86"/>
      <c r="E12" s="87"/>
      <c r="F12" s="88"/>
      <c r="G12" s="87"/>
      <c r="H12" s="88"/>
      <c r="I12" s="89"/>
      <c r="P12" s="4"/>
      <c r="R12" s="4"/>
      <c r="S12" s="4" t="s">
        <v>60</v>
      </c>
      <c r="T12" s="4">
        <v>1200</v>
      </c>
      <c r="U12" s="4"/>
    </row>
    <row r="13" spans="1:22" ht="27" customHeight="1" thickBot="1" x14ac:dyDescent="0.2">
      <c r="B13" s="106"/>
      <c r="C13" s="90"/>
      <c r="D13" s="91"/>
      <c r="E13" s="92"/>
      <c r="F13" s="93"/>
      <c r="G13" s="92"/>
      <c r="H13" s="93"/>
      <c r="I13" s="94"/>
      <c r="K13" s="83"/>
      <c r="L13" s="83"/>
      <c r="M13" s="83"/>
      <c r="N13" s="83"/>
      <c r="P13" s="4"/>
      <c r="R13" s="95"/>
      <c r="S13" s="4"/>
      <c r="T13" s="4"/>
      <c r="U13" s="4"/>
      <c r="V13" s="4"/>
    </row>
    <row r="14" spans="1:22" ht="6" customHeight="1" thickBot="1" x14ac:dyDescent="0.2">
      <c r="B14" s="46"/>
      <c r="C14" s="46"/>
      <c r="D14" s="96"/>
      <c r="E14" s="46"/>
    </row>
    <row r="15" spans="1:22" ht="27" customHeight="1" x14ac:dyDescent="0.15">
      <c r="B15" s="73" t="s">
        <v>27</v>
      </c>
      <c r="C15" s="74" t="s">
        <v>28</v>
      </c>
      <c r="D15" s="75"/>
      <c r="E15" s="76"/>
      <c r="F15" s="77"/>
      <c r="G15" s="76"/>
      <c r="H15" s="77"/>
      <c r="I15" s="78"/>
      <c r="O15" s="1">
        <f>COUNTA(E15,G15,I15,E17,G17,I17)</f>
        <v>0</v>
      </c>
      <c r="Q15" s="4" t="s">
        <v>125</v>
      </c>
      <c r="R15" s="4" t="s">
        <v>126</v>
      </c>
      <c r="S15" s="4"/>
      <c r="T15" s="4"/>
    </row>
    <row r="16" spans="1:22" ht="27" customHeight="1" thickBot="1" x14ac:dyDescent="0.2">
      <c r="B16" s="131" t="s">
        <v>125</v>
      </c>
      <c r="C16" s="132" t="s">
        <v>146</v>
      </c>
      <c r="D16" s="79"/>
      <c r="E16" s="80"/>
      <c r="F16" s="81"/>
      <c r="G16" s="80"/>
      <c r="H16" s="81"/>
      <c r="I16" s="82"/>
      <c r="K16" s="83"/>
      <c r="L16" s="83"/>
      <c r="M16" s="83"/>
      <c r="N16" s="83"/>
      <c r="Q16" s="1" t="s">
        <v>68</v>
      </c>
      <c r="R16" s="1" t="s">
        <v>69</v>
      </c>
    </row>
    <row r="17" spans="2:22" ht="27" customHeight="1" x14ac:dyDescent="0.15">
      <c r="B17" s="84" t="s">
        <v>29</v>
      </c>
      <c r="C17" s="85" t="s">
        <v>26</v>
      </c>
      <c r="D17" s="86"/>
      <c r="E17" s="87"/>
      <c r="F17" s="88"/>
      <c r="G17" s="87"/>
      <c r="H17" s="88"/>
      <c r="I17" s="89"/>
    </row>
    <row r="18" spans="2:22" ht="27" customHeight="1" thickBot="1" x14ac:dyDescent="0.2">
      <c r="B18" s="106"/>
      <c r="C18" s="90"/>
      <c r="D18" s="91"/>
      <c r="E18" s="92"/>
      <c r="F18" s="93"/>
      <c r="G18" s="92"/>
      <c r="H18" s="93"/>
      <c r="I18" s="94"/>
      <c r="K18" s="83"/>
      <c r="L18" s="83"/>
      <c r="M18" s="83"/>
      <c r="N18" s="83"/>
    </row>
    <row r="19" spans="2:22" ht="6" customHeight="1" thickBot="1" x14ac:dyDescent="0.2">
      <c r="B19" s="46"/>
      <c r="C19" s="46"/>
      <c r="D19" s="96"/>
      <c r="E19" s="46"/>
    </row>
    <row r="20" spans="2:22" ht="27" customHeight="1" x14ac:dyDescent="0.15">
      <c r="B20" s="73" t="s">
        <v>27</v>
      </c>
      <c r="C20" s="74" t="s">
        <v>28</v>
      </c>
      <c r="D20" s="75"/>
      <c r="E20" s="76"/>
      <c r="F20" s="77"/>
      <c r="G20" s="76"/>
      <c r="H20" s="77"/>
      <c r="I20" s="78"/>
      <c r="O20" s="1">
        <f>COUNTA(E20,G20,I20,E22,G22,I22)</f>
        <v>0</v>
      </c>
      <c r="Q20" s="1">
        <v>1</v>
      </c>
      <c r="R20" s="1">
        <v>2</v>
      </c>
      <c r="S20" s="1">
        <v>3</v>
      </c>
      <c r="T20" s="1">
        <v>4</v>
      </c>
      <c r="U20" s="1" t="s">
        <v>70</v>
      </c>
      <c r="V20" s="1" t="s">
        <v>71</v>
      </c>
    </row>
    <row r="21" spans="2:22" ht="27" customHeight="1" thickBot="1" x14ac:dyDescent="0.2">
      <c r="B21" s="131" t="s">
        <v>126</v>
      </c>
      <c r="C21" s="132" t="s">
        <v>145</v>
      </c>
      <c r="D21" s="79"/>
      <c r="E21" s="80"/>
      <c r="F21" s="81"/>
      <c r="G21" s="80"/>
      <c r="H21" s="81"/>
      <c r="I21" s="82"/>
      <c r="K21" s="83"/>
      <c r="L21" s="83"/>
      <c r="M21" s="83"/>
      <c r="N21" s="83"/>
    </row>
    <row r="22" spans="2:22" ht="27" customHeight="1" x14ac:dyDescent="0.15">
      <c r="B22" s="84" t="s">
        <v>29</v>
      </c>
      <c r="C22" s="85" t="s">
        <v>26</v>
      </c>
      <c r="D22" s="86"/>
      <c r="E22" s="87"/>
      <c r="F22" s="88"/>
      <c r="G22" s="87"/>
      <c r="H22" s="88"/>
      <c r="I22" s="89"/>
    </row>
    <row r="23" spans="2:22" ht="27.75" customHeight="1" thickBot="1" x14ac:dyDescent="0.2">
      <c r="B23" s="106"/>
      <c r="C23" s="90"/>
      <c r="D23" s="91"/>
      <c r="E23" s="92"/>
      <c r="F23" s="93"/>
      <c r="G23" s="92"/>
      <c r="H23" s="93"/>
      <c r="I23" s="94"/>
      <c r="K23" s="83"/>
      <c r="L23" s="83"/>
      <c r="M23" s="83"/>
      <c r="N23" s="83"/>
    </row>
    <row r="24" spans="2:22" ht="6" customHeight="1" thickBot="1" x14ac:dyDescent="0.2">
      <c r="B24" s="46"/>
      <c r="C24" s="46"/>
      <c r="D24" s="96"/>
      <c r="E24" s="46"/>
      <c r="F24" s="128"/>
      <c r="H24" s="128"/>
    </row>
    <row r="25" spans="2:22" ht="27" customHeight="1" x14ac:dyDescent="0.15">
      <c r="B25" s="73" t="s">
        <v>27</v>
      </c>
      <c r="C25" s="74" t="s">
        <v>28</v>
      </c>
      <c r="D25" s="75"/>
      <c r="E25" s="76"/>
      <c r="F25" s="77"/>
      <c r="G25" s="76"/>
      <c r="H25" s="77"/>
      <c r="I25" s="78"/>
      <c r="O25" s="1">
        <f>COUNTA(E25,G25,I25,E27,G27,I27)</f>
        <v>0</v>
      </c>
    </row>
    <row r="26" spans="2:22" ht="27" customHeight="1" thickBot="1" x14ac:dyDescent="0.2">
      <c r="B26" s="131" t="s">
        <v>126</v>
      </c>
      <c r="C26" s="132" t="s">
        <v>69</v>
      </c>
      <c r="D26" s="79"/>
      <c r="E26" s="80"/>
      <c r="F26" s="81"/>
      <c r="G26" s="80"/>
      <c r="H26" s="81"/>
      <c r="I26" s="82"/>
    </row>
    <row r="27" spans="2:22" ht="27" customHeight="1" x14ac:dyDescent="0.15">
      <c r="B27" s="84" t="s">
        <v>29</v>
      </c>
      <c r="C27" s="85" t="s">
        <v>26</v>
      </c>
      <c r="D27" s="86"/>
      <c r="E27" s="87"/>
      <c r="F27" s="88"/>
      <c r="G27" s="87"/>
      <c r="H27" s="88"/>
      <c r="I27" s="89"/>
    </row>
    <row r="28" spans="2:22" ht="27" customHeight="1" thickBot="1" x14ac:dyDescent="0.2">
      <c r="B28" s="106"/>
      <c r="C28" s="90"/>
      <c r="D28" s="91"/>
      <c r="E28" s="92"/>
      <c r="F28" s="93"/>
      <c r="G28" s="92"/>
      <c r="H28" s="93"/>
      <c r="I28" s="94"/>
    </row>
    <row r="29" spans="2:22" x14ac:dyDescent="0.15">
      <c r="D29" s="97"/>
      <c r="F29" s="97"/>
      <c r="H29" s="97"/>
    </row>
    <row r="30" spans="2:22" x14ac:dyDescent="0.15">
      <c r="D30" s="97"/>
      <c r="F30" s="97"/>
      <c r="H30" s="97"/>
    </row>
    <row r="31" spans="2:22" x14ac:dyDescent="0.15">
      <c r="D31" s="97"/>
      <c r="F31" s="97"/>
      <c r="H31" s="97"/>
    </row>
    <row r="32" spans="2:22" x14ac:dyDescent="0.15">
      <c r="D32" s="97"/>
      <c r="F32" s="97"/>
      <c r="H32" s="97"/>
    </row>
    <row r="33" spans="4:8" x14ac:dyDescent="0.15">
      <c r="D33" s="97"/>
      <c r="F33" s="97"/>
      <c r="H33" s="97"/>
    </row>
    <row r="34" spans="4:8" x14ac:dyDescent="0.15">
      <c r="D34" s="97"/>
      <c r="F34" s="97"/>
      <c r="H34" s="97"/>
    </row>
    <row r="35" spans="4:8" x14ac:dyDescent="0.15">
      <c r="D35" s="97"/>
      <c r="F35" s="97"/>
      <c r="H35" s="97"/>
    </row>
    <row r="36" spans="4:8" x14ac:dyDescent="0.15">
      <c r="D36" s="97"/>
      <c r="F36" s="97"/>
      <c r="H36" s="97"/>
    </row>
    <row r="37" spans="4:8" x14ac:dyDescent="0.15">
      <c r="D37" s="97"/>
      <c r="F37" s="97"/>
      <c r="H37" s="97"/>
    </row>
    <row r="38" spans="4:8" x14ac:dyDescent="0.15">
      <c r="D38" s="97"/>
      <c r="F38" s="97"/>
      <c r="H38" s="97"/>
    </row>
    <row r="39" spans="4:8" x14ac:dyDescent="0.15">
      <c r="D39" s="97"/>
      <c r="F39" s="97"/>
      <c r="H39" s="97"/>
    </row>
    <row r="40" spans="4:8" x14ac:dyDescent="0.15">
      <c r="D40" s="97"/>
      <c r="F40" s="97"/>
      <c r="H40" s="97"/>
    </row>
    <row r="41" spans="4:8" x14ac:dyDescent="0.15">
      <c r="D41" s="97"/>
      <c r="F41" s="97"/>
      <c r="H41" s="97"/>
    </row>
    <row r="42" spans="4:8" x14ac:dyDescent="0.15">
      <c r="D42" s="97"/>
      <c r="F42" s="97"/>
      <c r="H42" s="97"/>
    </row>
    <row r="43" spans="4:8" x14ac:dyDescent="0.15">
      <c r="D43" s="97"/>
      <c r="F43" s="97"/>
      <c r="H43" s="97"/>
    </row>
    <row r="44" spans="4:8" x14ac:dyDescent="0.15">
      <c r="D44" s="97"/>
      <c r="F44" s="97"/>
      <c r="H44" s="97"/>
    </row>
    <row r="45" spans="4:8" x14ac:dyDescent="0.15">
      <c r="D45" s="97"/>
      <c r="F45" s="97"/>
      <c r="H45" s="97"/>
    </row>
    <row r="46" spans="4:8" x14ac:dyDescent="0.15">
      <c r="D46" s="97"/>
      <c r="F46" s="97"/>
      <c r="H46" s="97"/>
    </row>
    <row r="47" spans="4:8" x14ac:dyDescent="0.15">
      <c r="D47" s="97"/>
      <c r="F47" s="97"/>
      <c r="H47" s="97"/>
    </row>
    <row r="48" spans="4:8" x14ac:dyDescent="0.15">
      <c r="D48" s="97"/>
      <c r="F48" s="97"/>
      <c r="H48" s="97"/>
    </row>
    <row r="49" spans="4:8" x14ac:dyDescent="0.15">
      <c r="D49" s="97"/>
      <c r="F49" s="97"/>
      <c r="H49" s="97"/>
    </row>
    <row r="50" spans="4:8" x14ac:dyDescent="0.15">
      <c r="D50" s="97"/>
      <c r="F50" s="97"/>
      <c r="H50" s="97"/>
    </row>
    <row r="51" spans="4:8" x14ac:dyDescent="0.15">
      <c r="D51" s="97"/>
      <c r="F51" s="97"/>
      <c r="H51" s="97"/>
    </row>
    <row r="52" spans="4:8" x14ac:dyDescent="0.15">
      <c r="D52" s="97"/>
      <c r="F52" s="97"/>
      <c r="H52" s="97"/>
    </row>
    <row r="53" spans="4:8" x14ac:dyDescent="0.15">
      <c r="D53" s="97"/>
      <c r="F53" s="97"/>
      <c r="H53" s="97"/>
    </row>
    <row r="54" spans="4:8" x14ac:dyDescent="0.15">
      <c r="D54" s="97"/>
      <c r="F54" s="97"/>
      <c r="H54" s="97"/>
    </row>
    <row r="55" spans="4:8" x14ac:dyDescent="0.15">
      <c r="D55" s="97"/>
      <c r="F55" s="97"/>
      <c r="H55" s="97"/>
    </row>
    <row r="56" spans="4:8" x14ac:dyDescent="0.15">
      <c r="D56" s="97"/>
      <c r="F56" s="97"/>
      <c r="H56" s="97"/>
    </row>
    <row r="57" spans="4:8" x14ac:dyDescent="0.15">
      <c r="D57" s="97"/>
      <c r="F57" s="97"/>
      <c r="H57" s="97"/>
    </row>
    <row r="58" spans="4:8" x14ac:dyDescent="0.15">
      <c r="D58" s="97"/>
      <c r="F58" s="97"/>
      <c r="H58" s="97"/>
    </row>
    <row r="59" spans="4:8" x14ac:dyDescent="0.15">
      <c r="D59" s="97"/>
      <c r="F59" s="97"/>
      <c r="H59" s="97"/>
    </row>
    <row r="60" spans="4:8" x14ac:dyDescent="0.15">
      <c r="D60" s="97"/>
      <c r="F60" s="97"/>
      <c r="H60" s="97"/>
    </row>
    <row r="61" spans="4:8" x14ac:dyDescent="0.15">
      <c r="D61" s="97"/>
      <c r="F61" s="97"/>
      <c r="H61" s="97"/>
    </row>
    <row r="62" spans="4:8" x14ac:dyDescent="0.15">
      <c r="D62" s="97"/>
      <c r="F62" s="97"/>
      <c r="H62" s="97"/>
    </row>
    <row r="63" spans="4:8" x14ac:dyDescent="0.15">
      <c r="D63" s="97"/>
      <c r="F63" s="97"/>
      <c r="H63" s="97"/>
    </row>
    <row r="64" spans="4:8" x14ac:dyDescent="0.15">
      <c r="D64" s="97"/>
      <c r="F64" s="97"/>
      <c r="H64" s="97"/>
    </row>
    <row r="65" spans="4:8" x14ac:dyDescent="0.15">
      <c r="D65" s="97"/>
      <c r="F65" s="97"/>
      <c r="H65" s="97"/>
    </row>
    <row r="66" spans="4:8" x14ac:dyDescent="0.15">
      <c r="D66" s="97"/>
      <c r="F66" s="97"/>
      <c r="H66" s="97"/>
    </row>
    <row r="67" spans="4:8" x14ac:dyDescent="0.15">
      <c r="D67" s="97"/>
      <c r="F67" s="97"/>
      <c r="H67" s="97"/>
    </row>
    <row r="68" spans="4:8" x14ac:dyDescent="0.15">
      <c r="D68" s="97"/>
      <c r="F68" s="97"/>
      <c r="H68" s="97"/>
    </row>
    <row r="69" spans="4:8" x14ac:dyDescent="0.15">
      <c r="D69" s="97"/>
      <c r="F69" s="97"/>
      <c r="H69" s="97"/>
    </row>
    <row r="70" spans="4:8" x14ac:dyDescent="0.15">
      <c r="D70" s="97"/>
      <c r="F70" s="97"/>
      <c r="H70" s="97"/>
    </row>
    <row r="71" spans="4:8" x14ac:dyDescent="0.15">
      <c r="D71" s="97"/>
      <c r="F71" s="97"/>
      <c r="H71" s="97"/>
    </row>
    <row r="72" spans="4:8" x14ac:dyDescent="0.15">
      <c r="D72" s="97"/>
      <c r="F72" s="97"/>
      <c r="H72" s="97"/>
    </row>
    <row r="73" spans="4:8" x14ac:dyDescent="0.15">
      <c r="D73" s="97"/>
      <c r="F73" s="97"/>
      <c r="H73" s="97"/>
    </row>
    <row r="74" spans="4:8" x14ac:dyDescent="0.15">
      <c r="D74" s="97"/>
      <c r="F74" s="97"/>
      <c r="H74" s="97"/>
    </row>
    <row r="75" spans="4:8" x14ac:dyDescent="0.15">
      <c r="D75" s="97"/>
      <c r="F75" s="97"/>
      <c r="H75" s="97"/>
    </row>
    <row r="76" spans="4:8" x14ac:dyDescent="0.15">
      <c r="D76" s="97"/>
      <c r="F76" s="97"/>
      <c r="H76" s="97"/>
    </row>
    <row r="77" spans="4:8" x14ac:dyDescent="0.15">
      <c r="D77" s="97"/>
      <c r="F77" s="97"/>
      <c r="H77" s="97"/>
    </row>
    <row r="78" spans="4:8" x14ac:dyDescent="0.15">
      <c r="D78" s="97"/>
      <c r="F78" s="97"/>
      <c r="H78" s="97"/>
    </row>
    <row r="79" spans="4:8" x14ac:dyDescent="0.15">
      <c r="D79" s="97"/>
      <c r="F79" s="97"/>
      <c r="H79" s="97"/>
    </row>
    <row r="80" spans="4:8" x14ac:dyDescent="0.15">
      <c r="D80" s="97"/>
      <c r="F80" s="97"/>
      <c r="H80" s="97"/>
    </row>
    <row r="81" spans="4:8" x14ac:dyDescent="0.15">
      <c r="D81" s="97"/>
      <c r="F81" s="97"/>
      <c r="H81" s="97"/>
    </row>
    <row r="82" spans="4:8" x14ac:dyDescent="0.15">
      <c r="D82" s="97"/>
      <c r="F82" s="97"/>
      <c r="H82" s="97"/>
    </row>
    <row r="83" spans="4:8" x14ac:dyDescent="0.15">
      <c r="D83" s="97"/>
      <c r="F83" s="97"/>
      <c r="H83" s="97"/>
    </row>
    <row r="84" spans="4:8" x14ac:dyDescent="0.15">
      <c r="D84" s="97"/>
      <c r="F84" s="97"/>
      <c r="H84" s="97"/>
    </row>
    <row r="85" spans="4:8" x14ac:dyDescent="0.15">
      <c r="D85" s="97"/>
      <c r="F85" s="97"/>
      <c r="H85" s="97"/>
    </row>
    <row r="86" spans="4:8" x14ac:dyDescent="0.15">
      <c r="D86" s="97"/>
      <c r="F86" s="97"/>
      <c r="H86" s="97"/>
    </row>
    <row r="87" spans="4:8" x14ac:dyDescent="0.15">
      <c r="D87" s="97"/>
      <c r="F87" s="97"/>
      <c r="H87" s="97"/>
    </row>
    <row r="88" spans="4:8" x14ac:dyDescent="0.15">
      <c r="D88" s="97"/>
      <c r="F88" s="97"/>
      <c r="H88" s="97"/>
    </row>
    <row r="89" spans="4:8" x14ac:dyDescent="0.15">
      <c r="D89" s="97"/>
      <c r="F89" s="97"/>
      <c r="H89" s="97"/>
    </row>
    <row r="90" spans="4:8" x14ac:dyDescent="0.15">
      <c r="D90" s="97"/>
      <c r="F90" s="97"/>
      <c r="H90" s="97"/>
    </row>
    <row r="91" spans="4:8" x14ac:dyDescent="0.15">
      <c r="D91" s="97"/>
      <c r="F91" s="97"/>
      <c r="H91" s="97"/>
    </row>
    <row r="92" spans="4:8" x14ac:dyDescent="0.15">
      <c r="D92" s="97"/>
      <c r="F92" s="97"/>
      <c r="H92" s="97"/>
    </row>
    <row r="93" spans="4:8" x14ac:dyDescent="0.15">
      <c r="D93" s="97"/>
      <c r="F93" s="97"/>
      <c r="H93" s="97"/>
    </row>
    <row r="94" spans="4:8" x14ac:dyDescent="0.15">
      <c r="D94" s="97"/>
      <c r="F94" s="97"/>
      <c r="H94" s="97"/>
    </row>
    <row r="95" spans="4:8" x14ac:dyDescent="0.15">
      <c r="D95" s="97"/>
      <c r="F95" s="97"/>
      <c r="H95" s="97"/>
    </row>
    <row r="96" spans="4:8" x14ac:dyDescent="0.15">
      <c r="D96" s="97"/>
      <c r="F96" s="97"/>
      <c r="H96" s="97"/>
    </row>
    <row r="97" spans="4:8" x14ac:dyDescent="0.15">
      <c r="D97" s="97"/>
      <c r="F97" s="97"/>
      <c r="H97" s="97"/>
    </row>
    <row r="98" spans="4:8" x14ac:dyDescent="0.15">
      <c r="D98" s="97"/>
      <c r="F98" s="97"/>
      <c r="H98" s="97"/>
    </row>
    <row r="99" spans="4:8" x14ac:dyDescent="0.15">
      <c r="D99" s="97"/>
      <c r="F99" s="97"/>
      <c r="H99" s="97"/>
    </row>
    <row r="100" spans="4:8" x14ac:dyDescent="0.15">
      <c r="D100" s="97"/>
      <c r="F100" s="97"/>
      <c r="H100" s="97"/>
    </row>
    <row r="101" spans="4:8" x14ac:dyDescent="0.15">
      <c r="D101" s="97"/>
      <c r="F101" s="97"/>
      <c r="H101" s="97"/>
    </row>
    <row r="102" spans="4:8" x14ac:dyDescent="0.15">
      <c r="D102" s="97"/>
      <c r="F102" s="97"/>
      <c r="H102" s="97"/>
    </row>
    <row r="103" spans="4:8" x14ac:dyDescent="0.15">
      <c r="D103" s="97"/>
      <c r="F103" s="97"/>
      <c r="H103" s="97"/>
    </row>
    <row r="104" spans="4:8" x14ac:dyDescent="0.15">
      <c r="D104" s="97"/>
      <c r="F104" s="97"/>
      <c r="H104" s="97"/>
    </row>
    <row r="105" spans="4:8" x14ac:dyDescent="0.15">
      <c r="D105" s="97"/>
      <c r="F105" s="97"/>
      <c r="H105" s="97"/>
    </row>
    <row r="106" spans="4:8" x14ac:dyDescent="0.15">
      <c r="D106" s="97"/>
      <c r="F106" s="97"/>
      <c r="H106" s="97"/>
    </row>
    <row r="107" spans="4:8" x14ac:dyDescent="0.15">
      <c r="D107" s="97"/>
      <c r="F107" s="97"/>
      <c r="H107" s="97"/>
    </row>
    <row r="108" spans="4:8" x14ac:dyDescent="0.15">
      <c r="D108" s="97"/>
      <c r="F108" s="97"/>
      <c r="H108" s="97"/>
    </row>
    <row r="109" spans="4:8" x14ac:dyDescent="0.15">
      <c r="D109" s="97"/>
      <c r="F109" s="97"/>
      <c r="H109" s="97"/>
    </row>
    <row r="110" spans="4:8" x14ac:dyDescent="0.15">
      <c r="D110" s="97"/>
      <c r="F110" s="97"/>
      <c r="H110" s="97"/>
    </row>
    <row r="111" spans="4:8" x14ac:dyDescent="0.15">
      <c r="D111" s="97"/>
      <c r="F111" s="97"/>
      <c r="H111" s="97"/>
    </row>
    <row r="112" spans="4:8" x14ac:dyDescent="0.15">
      <c r="D112" s="97"/>
      <c r="F112" s="97"/>
      <c r="H112" s="97"/>
    </row>
    <row r="113" spans="4:8" x14ac:dyDescent="0.15">
      <c r="D113" s="97"/>
      <c r="F113" s="97"/>
      <c r="H113" s="97"/>
    </row>
    <row r="114" spans="4:8" x14ac:dyDescent="0.15">
      <c r="D114" s="97"/>
      <c r="F114" s="97"/>
      <c r="H114" s="97"/>
    </row>
    <row r="115" spans="4:8" x14ac:dyDescent="0.15">
      <c r="D115" s="97"/>
      <c r="F115" s="97"/>
      <c r="H115" s="97"/>
    </row>
    <row r="116" spans="4:8" x14ac:dyDescent="0.15">
      <c r="D116" s="97"/>
      <c r="F116" s="97"/>
      <c r="H116" s="97"/>
    </row>
    <row r="117" spans="4:8" x14ac:dyDescent="0.15">
      <c r="D117" s="97"/>
      <c r="F117" s="97"/>
      <c r="H117" s="97"/>
    </row>
    <row r="118" spans="4:8" x14ac:dyDescent="0.15">
      <c r="D118" s="97"/>
      <c r="F118" s="97"/>
      <c r="H118" s="97"/>
    </row>
    <row r="119" spans="4:8" x14ac:dyDescent="0.15">
      <c r="D119" s="97"/>
      <c r="F119" s="97"/>
      <c r="H119" s="97"/>
    </row>
    <row r="120" spans="4:8" x14ac:dyDescent="0.15">
      <c r="D120" s="97"/>
      <c r="F120" s="97"/>
      <c r="H120" s="97"/>
    </row>
    <row r="121" spans="4:8" x14ac:dyDescent="0.15">
      <c r="D121" s="97"/>
      <c r="F121" s="97"/>
      <c r="H121" s="97"/>
    </row>
    <row r="122" spans="4:8" x14ac:dyDescent="0.15">
      <c r="D122" s="97"/>
      <c r="F122" s="97"/>
      <c r="H122" s="97"/>
    </row>
    <row r="123" spans="4:8" x14ac:dyDescent="0.15">
      <c r="D123" s="97"/>
      <c r="F123" s="97"/>
      <c r="H123" s="97"/>
    </row>
    <row r="124" spans="4:8" x14ac:dyDescent="0.15">
      <c r="D124" s="97"/>
      <c r="F124" s="97"/>
      <c r="H124" s="97"/>
    </row>
    <row r="125" spans="4:8" x14ac:dyDescent="0.15">
      <c r="D125" s="97"/>
      <c r="F125" s="97"/>
      <c r="H125" s="97"/>
    </row>
    <row r="126" spans="4:8" x14ac:dyDescent="0.15">
      <c r="D126" s="97"/>
      <c r="F126" s="97"/>
      <c r="H126" s="97"/>
    </row>
    <row r="127" spans="4:8" x14ac:dyDescent="0.15">
      <c r="D127" s="97"/>
      <c r="F127" s="97"/>
      <c r="H127" s="97"/>
    </row>
    <row r="128" spans="4:8" x14ac:dyDescent="0.15">
      <c r="D128" s="97"/>
      <c r="F128" s="97"/>
      <c r="H128" s="97"/>
    </row>
    <row r="129" spans="4:8" x14ac:dyDescent="0.15">
      <c r="D129" s="97"/>
      <c r="F129" s="97"/>
      <c r="H129" s="97"/>
    </row>
    <row r="130" spans="4:8" x14ac:dyDescent="0.15">
      <c r="D130" s="97"/>
      <c r="F130" s="97"/>
      <c r="H130" s="97"/>
    </row>
    <row r="131" spans="4:8" x14ac:dyDescent="0.15">
      <c r="D131" s="97"/>
      <c r="F131" s="97"/>
      <c r="H131" s="97"/>
    </row>
    <row r="132" spans="4:8" x14ac:dyDescent="0.15">
      <c r="D132" s="97"/>
      <c r="F132" s="97"/>
      <c r="H132" s="97"/>
    </row>
    <row r="133" spans="4:8" x14ac:dyDescent="0.15">
      <c r="D133" s="97"/>
      <c r="F133" s="97"/>
      <c r="H133" s="97"/>
    </row>
    <row r="134" spans="4:8" x14ac:dyDescent="0.15">
      <c r="D134" s="97"/>
      <c r="F134" s="97"/>
      <c r="H134" s="97"/>
    </row>
    <row r="135" spans="4:8" x14ac:dyDescent="0.15">
      <c r="D135" s="97"/>
      <c r="F135" s="97"/>
      <c r="H135" s="97"/>
    </row>
    <row r="136" spans="4:8" x14ac:dyDescent="0.15">
      <c r="D136" s="97"/>
      <c r="F136" s="97"/>
      <c r="H136" s="97"/>
    </row>
    <row r="137" spans="4:8" x14ac:dyDescent="0.15">
      <c r="D137" s="97"/>
      <c r="F137" s="97"/>
      <c r="H137" s="97"/>
    </row>
    <row r="138" spans="4:8" x14ac:dyDescent="0.15">
      <c r="D138" s="97"/>
      <c r="F138" s="97"/>
      <c r="H138" s="97"/>
    </row>
    <row r="139" spans="4:8" x14ac:dyDescent="0.15">
      <c r="D139" s="97"/>
      <c r="F139" s="97"/>
      <c r="H139" s="97"/>
    </row>
    <row r="140" spans="4:8" x14ac:dyDescent="0.15">
      <c r="D140" s="97"/>
      <c r="F140" s="97"/>
      <c r="H140" s="97"/>
    </row>
    <row r="141" spans="4:8" x14ac:dyDescent="0.15">
      <c r="D141" s="97"/>
      <c r="F141" s="97"/>
      <c r="H141" s="97"/>
    </row>
    <row r="142" spans="4:8" x14ac:dyDescent="0.15">
      <c r="D142" s="97"/>
      <c r="F142" s="97"/>
      <c r="H142" s="97"/>
    </row>
    <row r="143" spans="4:8" x14ac:dyDescent="0.15">
      <c r="D143" s="97"/>
      <c r="F143" s="97"/>
      <c r="H143" s="97"/>
    </row>
    <row r="144" spans="4:8" x14ac:dyDescent="0.15">
      <c r="D144" s="97"/>
      <c r="F144" s="97"/>
      <c r="H144" s="97"/>
    </row>
    <row r="145" spans="4:8" x14ac:dyDescent="0.15">
      <c r="D145" s="97"/>
      <c r="F145" s="97"/>
      <c r="H145" s="97"/>
    </row>
    <row r="146" spans="4:8" x14ac:dyDescent="0.15">
      <c r="D146" s="97"/>
      <c r="F146" s="97"/>
      <c r="H146" s="97"/>
    </row>
    <row r="147" spans="4:8" x14ac:dyDescent="0.15">
      <c r="D147" s="97"/>
      <c r="F147" s="97"/>
      <c r="H147" s="97"/>
    </row>
    <row r="148" spans="4:8" x14ac:dyDescent="0.15">
      <c r="D148" s="97"/>
      <c r="F148" s="97"/>
      <c r="H148" s="97"/>
    </row>
    <row r="149" spans="4:8" x14ac:dyDescent="0.15">
      <c r="D149" s="97"/>
      <c r="F149" s="97"/>
      <c r="H149" s="97"/>
    </row>
    <row r="150" spans="4:8" x14ac:dyDescent="0.15">
      <c r="D150" s="97"/>
      <c r="F150" s="97"/>
      <c r="H150" s="97"/>
    </row>
    <row r="151" spans="4:8" x14ac:dyDescent="0.15">
      <c r="D151" s="97"/>
      <c r="F151" s="97"/>
      <c r="H151" s="97"/>
    </row>
  </sheetData>
  <sheetProtection password="DBEB" sheet="1" selectLockedCells="1"/>
  <mergeCells count="2">
    <mergeCell ref="B1:F1"/>
    <mergeCell ref="L3:N8"/>
  </mergeCells>
  <phoneticPr fontId="1"/>
  <conditionalFormatting sqref="B11">
    <cfRule type="expression" dxfId="78" priority="178" stopIfTrue="1">
      <formula>NOT(ISERROR(SEARCH("女",$B11)))</formula>
    </cfRule>
    <cfRule type="expression" dxfId="77" priority="179" stopIfTrue="1">
      <formula>NOT(ISERROR(SEARCH("男",$B11)))</formula>
    </cfRule>
  </conditionalFormatting>
  <conditionalFormatting sqref="C11:D11 F11 H11 C16 C21">
    <cfRule type="expression" dxfId="76" priority="180" stopIfTrue="1">
      <formula>NOT(ISERROR(SEARCH("女",$B11)))</formula>
    </cfRule>
    <cfRule type="expression" dxfId="75" priority="181" stopIfTrue="1">
      <formula>NOT(ISERROR(SEARCH("男",$B11)))</formula>
    </cfRule>
  </conditionalFormatting>
  <conditionalFormatting sqref="D10:I10">
    <cfRule type="expression" dxfId="74" priority="182" stopIfTrue="1">
      <formula>NOT(ISERROR(SEARCH("女",$B11)))</formula>
    </cfRule>
    <cfRule type="expression" dxfId="73" priority="183" stopIfTrue="1">
      <formula>NOT(ISERROR(SEARCH("男",$B11)))</formula>
    </cfRule>
  </conditionalFormatting>
  <conditionalFormatting sqref="D12:I12">
    <cfRule type="expression" dxfId="72" priority="184" stopIfTrue="1">
      <formula>NOT(ISERROR(SEARCH("女",$B11)))</formula>
    </cfRule>
    <cfRule type="expression" dxfId="71" priority="185" stopIfTrue="1">
      <formula>NOT(ISERROR(SEARCH("男",$B11)))</formula>
    </cfRule>
  </conditionalFormatting>
  <conditionalFormatting sqref="E11 G11 I11">
    <cfRule type="expression" dxfId="70" priority="186" stopIfTrue="1">
      <formula>AND(E11="",E10&gt;0)</formula>
    </cfRule>
    <cfRule type="expression" dxfId="69" priority="187" stopIfTrue="1">
      <formula>NOT(ISERROR(SEARCH("女",$B11)))</formula>
    </cfRule>
    <cfRule type="expression" dxfId="68" priority="188" stopIfTrue="1">
      <formula>NOT(ISERROR(SEARCH("男",$B11)))</formula>
    </cfRule>
  </conditionalFormatting>
  <conditionalFormatting sqref="F13 H13 C13:D13 C18 C23">
    <cfRule type="expression" dxfId="67" priority="189" stopIfTrue="1">
      <formula>NOT(ISERROR(SEARCH("女",$B11)))</formula>
    </cfRule>
    <cfRule type="expression" dxfId="66" priority="190" stopIfTrue="1">
      <formula>NOT(ISERROR(SEARCH("男",$B11)))</formula>
    </cfRule>
  </conditionalFormatting>
  <conditionalFormatting sqref="E13 G13 I13">
    <cfRule type="expression" dxfId="65" priority="191" stopIfTrue="1">
      <formula>AND(E13="",E12&gt;0)</formula>
    </cfRule>
    <cfRule type="expression" dxfId="64" priority="192" stopIfTrue="1">
      <formula>NOT(ISERROR(SEARCH("女",$B11)))</formula>
    </cfRule>
    <cfRule type="expression" dxfId="63" priority="193" stopIfTrue="1">
      <formula>NOT(ISERROR(SEARCH("男",$B11)))</formula>
    </cfRule>
  </conditionalFormatting>
  <conditionalFormatting sqref="K13 K11">
    <cfRule type="cellIs" dxfId="62" priority="159" stopIfTrue="1" operator="equal">
      <formula>"ﾅﾝﾊﾞｰｶｰﾄﾞ確認下さい"</formula>
    </cfRule>
  </conditionalFormatting>
  <conditionalFormatting sqref="K18 K16">
    <cfRule type="cellIs" dxfId="61" priority="158" stopIfTrue="1" operator="equal">
      <formula>"ﾅﾝﾊﾞｰｶｰﾄﾞ確認下さい"</formula>
    </cfRule>
  </conditionalFormatting>
  <conditionalFormatting sqref="K23 K21">
    <cfRule type="cellIs" dxfId="60" priority="157" stopIfTrue="1" operator="equal">
      <formula>"ﾅﾝﾊﾞｰｶｰﾄﾞ確認下さい"</formula>
    </cfRule>
  </conditionalFormatting>
  <conditionalFormatting sqref="L11:N11 L13:N13">
    <cfRule type="cellIs" dxfId="59" priority="137" stopIfTrue="1" operator="equal">
      <formula>"ﾅﾝﾊﾞｰｶｰﾄﾞ確認下さい"</formula>
    </cfRule>
  </conditionalFormatting>
  <conditionalFormatting sqref="L16:N16">
    <cfRule type="cellIs" dxfId="58" priority="136" stopIfTrue="1" operator="equal">
      <formula>"ﾅﾝﾊﾞｰｶｰﾄﾞ確認下さい"</formula>
    </cfRule>
  </conditionalFormatting>
  <conditionalFormatting sqref="L18:N18">
    <cfRule type="cellIs" dxfId="57" priority="135" stopIfTrue="1" operator="equal">
      <formula>"ﾅﾝﾊﾞｰｶｰﾄﾞ確認下さい"</formula>
    </cfRule>
  </conditionalFormatting>
  <conditionalFormatting sqref="L21:N21">
    <cfRule type="cellIs" dxfId="56" priority="134" stopIfTrue="1" operator="equal">
      <formula>"ﾅﾝﾊﾞｰｶｰﾄﾞ確認下さい"</formula>
    </cfRule>
  </conditionalFormatting>
  <conditionalFormatting sqref="L23:N23">
    <cfRule type="cellIs" dxfId="55" priority="133" stopIfTrue="1" operator="equal">
      <formula>"ﾅﾝﾊﾞｰｶｰﾄﾞ確認下さい"</formula>
    </cfRule>
  </conditionalFormatting>
  <conditionalFormatting sqref="C21">
    <cfRule type="expression" dxfId="54" priority="245" stopIfTrue="1">
      <formula>#REF!=1</formula>
    </cfRule>
  </conditionalFormatting>
  <conditionalFormatting sqref="C16">
    <cfRule type="expression" dxfId="53" priority="246" stopIfTrue="1">
      <formula>#REF!=1</formula>
    </cfRule>
  </conditionalFormatting>
  <conditionalFormatting sqref="D16 F16 H16">
    <cfRule type="expression" dxfId="52" priority="87" stopIfTrue="1">
      <formula>NOT(ISERROR(SEARCH("女",$B16)))</formula>
    </cfRule>
    <cfRule type="expression" dxfId="51" priority="88" stopIfTrue="1">
      <formula>NOT(ISERROR(SEARCH("男",$B16)))</formula>
    </cfRule>
  </conditionalFormatting>
  <conditionalFormatting sqref="D15:I15">
    <cfRule type="expression" dxfId="50" priority="89" stopIfTrue="1">
      <formula>NOT(ISERROR(SEARCH("女",$B16)))</formula>
    </cfRule>
    <cfRule type="expression" dxfId="49" priority="90" stopIfTrue="1">
      <formula>NOT(ISERROR(SEARCH("男",$B16)))</formula>
    </cfRule>
  </conditionalFormatting>
  <conditionalFormatting sqref="D17:I17">
    <cfRule type="expression" dxfId="48" priority="91" stopIfTrue="1">
      <formula>NOT(ISERROR(SEARCH("女",$B16)))</formula>
    </cfRule>
    <cfRule type="expression" dxfId="47" priority="92" stopIfTrue="1">
      <formula>NOT(ISERROR(SEARCH("男",$B16)))</formula>
    </cfRule>
  </conditionalFormatting>
  <conditionalFormatting sqref="E16 G16 I16">
    <cfRule type="expression" dxfId="46" priority="93" stopIfTrue="1">
      <formula>AND(E16="",E15&gt;0)</formula>
    </cfRule>
    <cfRule type="expression" dxfId="45" priority="94" stopIfTrue="1">
      <formula>NOT(ISERROR(SEARCH("女",$B16)))</formula>
    </cfRule>
    <cfRule type="expression" dxfId="44" priority="95" stopIfTrue="1">
      <formula>NOT(ISERROR(SEARCH("男",$B16)))</formula>
    </cfRule>
  </conditionalFormatting>
  <conditionalFormatting sqref="F18 H18 D18">
    <cfRule type="expression" dxfId="43" priority="96" stopIfTrue="1">
      <formula>NOT(ISERROR(SEARCH("女",$B16)))</formula>
    </cfRule>
    <cfRule type="expression" dxfId="42" priority="97" stopIfTrue="1">
      <formula>NOT(ISERROR(SEARCH("男",$B16)))</formula>
    </cfRule>
  </conditionalFormatting>
  <conditionalFormatting sqref="E18 G18 I18">
    <cfRule type="expression" dxfId="41" priority="98" stopIfTrue="1">
      <formula>AND(E18="",E17&gt;0)</formula>
    </cfRule>
    <cfRule type="expression" dxfId="40" priority="99" stopIfTrue="1">
      <formula>NOT(ISERROR(SEARCH("女",$B16)))</formula>
    </cfRule>
    <cfRule type="expression" dxfId="39" priority="100" stopIfTrue="1">
      <formula>NOT(ISERROR(SEARCH("男",$B16)))</formula>
    </cfRule>
  </conditionalFormatting>
  <conditionalFormatting sqref="D21 F21 H21">
    <cfRule type="expression" dxfId="38" priority="73" stopIfTrue="1">
      <formula>NOT(ISERROR(SEARCH("女",$B21)))</formula>
    </cfRule>
    <cfRule type="expression" dxfId="37" priority="74" stopIfTrue="1">
      <formula>NOT(ISERROR(SEARCH("男",$B21)))</formula>
    </cfRule>
  </conditionalFormatting>
  <conditionalFormatting sqref="D20:I20">
    <cfRule type="expression" dxfId="36" priority="75" stopIfTrue="1">
      <formula>NOT(ISERROR(SEARCH("女",$B21)))</formula>
    </cfRule>
    <cfRule type="expression" dxfId="35" priority="76" stopIfTrue="1">
      <formula>NOT(ISERROR(SEARCH("男",$B21)))</formula>
    </cfRule>
  </conditionalFormatting>
  <conditionalFormatting sqref="D22:I22">
    <cfRule type="expression" dxfId="34" priority="77" stopIfTrue="1">
      <formula>NOT(ISERROR(SEARCH("女",$B21)))</formula>
    </cfRule>
    <cfRule type="expression" dxfId="33" priority="78" stopIfTrue="1">
      <formula>NOT(ISERROR(SEARCH("男",$B21)))</formula>
    </cfRule>
  </conditionalFormatting>
  <conditionalFormatting sqref="E21 G21 I21">
    <cfRule type="expression" dxfId="32" priority="79" stopIfTrue="1">
      <formula>AND(E21="",E20&gt;0)</formula>
    </cfRule>
    <cfRule type="expression" dxfId="31" priority="80" stopIfTrue="1">
      <formula>NOT(ISERROR(SEARCH("女",$B21)))</formula>
    </cfRule>
    <cfRule type="expression" dxfId="30" priority="81" stopIfTrue="1">
      <formula>NOT(ISERROR(SEARCH("男",$B21)))</formula>
    </cfRule>
  </conditionalFormatting>
  <conditionalFormatting sqref="F23 H23 D23">
    <cfRule type="expression" dxfId="29" priority="82" stopIfTrue="1">
      <formula>NOT(ISERROR(SEARCH("女",$B21)))</formula>
    </cfRule>
    <cfRule type="expression" dxfId="28" priority="83" stopIfTrue="1">
      <formula>NOT(ISERROR(SEARCH("男",$B21)))</formula>
    </cfRule>
  </conditionalFormatting>
  <conditionalFormatting sqref="E23 G23 I23">
    <cfRule type="expression" dxfId="27" priority="84" stopIfTrue="1">
      <formula>AND(E23="",E22&gt;0)</formula>
    </cfRule>
    <cfRule type="expression" dxfId="26" priority="85" stopIfTrue="1">
      <formula>NOT(ISERROR(SEARCH("女",$B21)))</formula>
    </cfRule>
    <cfRule type="expression" dxfId="25" priority="86" stopIfTrue="1">
      <formula>NOT(ISERROR(SEARCH("男",$B21)))</formula>
    </cfRule>
  </conditionalFormatting>
  <conditionalFormatting sqref="B16">
    <cfRule type="expression" dxfId="24" priority="71" stopIfTrue="1">
      <formula>NOT(ISERROR(SEARCH("女",$B16)))</formula>
    </cfRule>
    <cfRule type="expression" dxfId="23" priority="72" stopIfTrue="1">
      <formula>NOT(ISERROR(SEARCH("男",$B16)))</formula>
    </cfRule>
  </conditionalFormatting>
  <conditionalFormatting sqref="B21">
    <cfRule type="expression" dxfId="22" priority="69" stopIfTrue="1">
      <formula>NOT(ISERROR(SEARCH("女",$B21)))</formula>
    </cfRule>
    <cfRule type="expression" dxfId="21" priority="70" stopIfTrue="1">
      <formula>NOT(ISERROR(SEARCH("男",$B21)))</formula>
    </cfRule>
  </conditionalFormatting>
  <conditionalFormatting sqref="C26">
    <cfRule type="expression" dxfId="20" priority="17" stopIfTrue="1">
      <formula>NOT(ISERROR(SEARCH("女",$B26)))</formula>
    </cfRule>
    <cfRule type="expression" dxfId="19" priority="18" stopIfTrue="1">
      <formula>NOT(ISERROR(SEARCH("男",$B26)))</formula>
    </cfRule>
  </conditionalFormatting>
  <conditionalFormatting sqref="C28">
    <cfRule type="expression" dxfId="18" priority="19" stopIfTrue="1">
      <formula>NOT(ISERROR(SEARCH("女",$B26)))</formula>
    </cfRule>
    <cfRule type="expression" dxfId="17" priority="20" stopIfTrue="1">
      <formula>NOT(ISERROR(SEARCH("男",$B26)))</formula>
    </cfRule>
  </conditionalFormatting>
  <conditionalFormatting sqref="C26">
    <cfRule type="expression" dxfId="16" priority="21" stopIfTrue="1">
      <formula>#REF!=1</formula>
    </cfRule>
  </conditionalFormatting>
  <conditionalFormatting sqref="D26 F26 H26">
    <cfRule type="expression" dxfId="15" priority="3" stopIfTrue="1">
      <formula>NOT(ISERROR(SEARCH("女",$B26)))</formula>
    </cfRule>
    <cfRule type="expression" dxfId="14" priority="4" stopIfTrue="1">
      <formula>NOT(ISERROR(SEARCH("男",$B26)))</formula>
    </cfRule>
  </conditionalFormatting>
  <conditionalFormatting sqref="D25:I25">
    <cfRule type="expression" dxfId="13" priority="5" stopIfTrue="1">
      <formula>NOT(ISERROR(SEARCH("女",$B26)))</formula>
    </cfRule>
    <cfRule type="expression" dxfId="12" priority="6" stopIfTrue="1">
      <formula>NOT(ISERROR(SEARCH("男",$B26)))</formula>
    </cfRule>
  </conditionalFormatting>
  <conditionalFormatting sqref="D27:I27">
    <cfRule type="expression" dxfId="11" priority="7" stopIfTrue="1">
      <formula>NOT(ISERROR(SEARCH("女",$B26)))</formula>
    </cfRule>
    <cfRule type="expression" dxfId="10" priority="8" stopIfTrue="1">
      <formula>NOT(ISERROR(SEARCH("男",$B26)))</formula>
    </cfRule>
  </conditionalFormatting>
  <conditionalFormatting sqref="E26 G26 I26">
    <cfRule type="expression" dxfId="9" priority="9" stopIfTrue="1">
      <formula>AND(E26="",E25&gt;0)</formula>
    </cfRule>
    <cfRule type="expression" dxfId="8" priority="10" stopIfTrue="1">
      <formula>NOT(ISERROR(SEARCH("女",$B26)))</formula>
    </cfRule>
    <cfRule type="expression" dxfId="7" priority="11" stopIfTrue="1">
      <formula>NOT(ISERROR(SEARCH("男",$B26)))</formula>
    </cfRule>
  </conditionalFormatting>
  <conditionalFormatting sqref="F28 H28 D28">
    <cfRule type="expression" dxfId="6" priority="12" stopIfTrue="1">
      <formula>NOT(ISERROR(SEARCH("女",$B26)))</formula>
    </cfRule>
    <cfRule type="expression" dxfId="5" priority="13" stopIfTrue="1">
      <formula>NOT(ISERROR(SEARCH("男",$B26)))</formula>
    </cfRule>
  </conditionalFormatting>
  <conditionalFormatting sqref="E28 G28 I28">
    <cfRule type="expression" dxfId="4" priority="14" stopIfTrue="1">
      <formula>AND(E28="",E27&gt;0)</formula>
    </cfRule>
    <cfRule type="expression" dxfId="3" priority="15" stopIfTrue="1">
      <formula>NOT(ISERROR(SEARCH("女",$B26)))</formula>
    </cfRule>
    <cfRule type="expression" dxfId="2" priority="16" stopIfTrue="1">
      <formula>NOT(ISERROR(SEARCH("男",$B26)))</formula>
    </cfRule>
  </conditionalFormatting>
  <conditionalFormatting sqref="B26">
    <cfRule type="expression" dxfId="1" priority="1" stopIfTrue="1">
      <formula>NOT(ISERROR(SEARCH("女",$B26)))</formula>
    </cfRule>
    <cfRule type="expression" dxfId="0" priority="2" stopIfTrue="1">
      <formula>NOT(ISERROR(SEARCH("男",$B26)))</formula>
    </cfRule>
  </conditionalFormatting>
  <dataValidations count="8">
    <dataValidation imeMode="halfKatakana" showInputMessage="1" showErrorMessage="1" sqref="E11 G11 E16 G16 I18 I16 E18 G18 I13 I11 E13 G13 E21 G21 E23 I21 G23 I23 E26 G26 E28 I26 G28 I28"/>
    <dataValidation type="whole" allowBlank="1" showInputMessage="1" showErrorMessage="1" sqref="C13 C18 C23 C28">
      <formula1>1111</formula1>
      <formula2>999999</formula2>
    </dataValidation>
    <dataValidation type="list" allowBlank="1" showInputMessage="1" showErrorMessage="1" sqref="B13 B18 B23 B28">
      <formula1>$P$13:$V$13</formula1>
    </dataValidation>
    <dataValidation imeMode="disabled" allowBlank="1" showInputMessage="1" showErrorMessage="1" sqref="D10 F10 H10 D12 F12 H12 D15 F15 H15 D17 F17 H17 D20 F20 H20 D22 F22 H22 D25 F25 H25 D27 F27 H27"/>
    <dataValidation type="list" imeMode="disabled" allowBlank="1" showInputMessage="1" showErrorMessage="1" sqref="D11 D16 F16 H18 F18 D18 H16 F11 H13 F13 D13 H11 D21 F21 F23 D23 H21 H23 D26 F26 F28 D28 H26 H28">
      <formula1>$Q$20:$V$20</formula1>
    </dataValidation>
    <dataValidation type="list" allowBlank="1" showInputMessage="1" showErrorMessage="1" sqref="B11 B16 B21 B26">
      <formula1>$Q$15:$R$15</formula1>
    </dataValidation>
    <dataValidation imeMode="hiragana" allowBlank="1" showInputMessage="1" showErrorMessage="1" sqref="E10 G10 I10 E12 G12 I12 E15 G15 I15 E17 G17 I17 E20 G20 I20 E22 G22 I22 E25 G25 I25 E27 G27 I27"/>
    <dataValidation type="list" allowBlank="1" showInputMessage="1" showErrorMessage="1" sqref="C11 C16 C21 C26">
      <formula1>IF(B11="男子",$Q$16:$R$16,IF(B11="女子",$Q$16:$R$16,""))</formula1>
    </dataValidation>
  </dataValidations>
  <pageMargins left="0.25" right="0.25" top="0.75" bottom="0.75" header="0.3" footer="0.3"/>
  <pageSetup paperSize="9" scale="95" orientation="portrait" horizont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13</vt:i4>
      </vt:variant>
    </vt:vector>
  </HeadingPairs>
  <TitlesOfParts>
    <vt:vector size="16" baseType="lpstr">
      <vt:lpstr>エントリーについての注意と手順</vt:lpstr>
      <vt:lpstr>個人種目申込一覧表</vt:lpstr>
      <vt:lpstr>リレー申込票</vt:lpstr>
      <vt:lpstr>エントリーについての注意と手順!Print_Area</vt:lpstr>
      <vt:lpstr>リレー申込票!Print_Area</vt:lpstr>
      <vt:lpstr>個人種目申込一覧表!Print_Area</vt:lpstr>
      <vt:lpstr>リレークラス</vt:lpstr>
      <vt:lpstr>個人種目申込一覧表!一･高女子</vt:lpstr>
      <vt:lpstr>一･高女子</vt:lpstr>
      <vt:lpstr>個人種目申込一覧表!一･高男子</vt:lpstr>
      <vt:lpstr>一･高男子</vt:lpstr>
      <vt:lpstr>性</vt:lpstr>
      <vt:lpstr>個人種目申込一覧表!中学女子</vt:lpstr>
      <vt:lpstr>中学女子</vt:lpstr>
      <vt:lpstr>個人種目申込一覧表!中学男子</vt:lpstr>
      <vt:lpstr>中学男子</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Koichi Aoyama</cp:lastModifiedBy>
  <cp:lastPrinted>2015-12-13T07:02:07Z</cp:lastPrinted>
  <dcterms:created xsi:type="dcterms:W3CDTF">2009-03-04T01:02:54Z</dcterms:created>
  <dcterms:modified xsi:type="dcterms:W3CDTF">2019-02-20T12:59:24Z</dcterms:modified>
</cp:coreProperties>
</file>