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75" yWindow="1005" windowWidth="15480" windowHeight="8760" activeTab="0"/>
  </bookViews>
  <sheets>
    <sheet name="エントリーについての注意と手順" sheetId="1" r:id="rId1"/>
    <sheet name="個人種目申込一覧表" sheetId="2" r:id="rId2"/>
    <sheet name="リレー申込票" sheetId="3" r:id="rId3"/>
    <sheet name="所属一覧" sheetId="4" r:id="rId4"/>
  </sheets>
  <definedNames>
    <definedName name="_xlnm.Print_Area" localSheetId="0">'エントリーについての注意と手順'!$A$1:$G$83</definedName>
    <definedName name="_xlnm.Print_Area" localSheetId="2">'リレー申込票'!$A:$J</definedName>
    <definedName name="リレークラス">'リレー申込票'!$Q$15:$T$15</definedName>
    <definedName name="一･高女子" localSheetId="1">'個人種目申込一覧表'!$V$13:$V$21</definedName>
    <definedName name="一･高女子">'リレー申込票'!$R$16:$R$17</definedName>
    <definedName name="一･高男子" localSheetId="1">'個人種目申込一覧表'!$U$13:$U$22</definedName>
    <definedName name="一･高男子">'リレー申込票'!$Q$16:$Q$17</definedName>
    <definedName name="性">'個人種目申込一覧表'!$U$12:$X$12</definedName>
    <definedName name="中学女子" localSheetId="1">'個人種目申込一覧表'!$X$13:$X$20</definedName>
    <definedName name="中学女子">'リレー申込票'!$T$16:$T$17</definedName>
    <definedName name="中学男子" localSheetId="1">'個人種目申込一覧表'!$W$13:$W$19</definedName>
    <definedName name="中学男子">'リレー申込票'!$S$16:$S$17</definedName>
  </definedNames>
  <calcPr fullCalcOnLoad="1"/>
</workbook>
</file>

<file path=xl/sharedStrings.xml><?xml version="1.0" encoding="utf-8"?>
<sst xmlns="http://schemas.openxmlformats.org/spreadsheetml/2006/main" count="607" uniqueCount="337">
  <si>
    <t>※下の人数～参加料の欄は、データ入力の場合自動的に計算されます。</t>
  </si>
  <si>
    <t>出場個人種目</t>
  </si>
  <si>
    <t>参考記録（公認最高記録または目標記録）</t>
  </si>
  <si>
    <t>申込人数/
種目数合計</t>
  </si>
  <si>
    <t>個人種目参加料</t>
  </si>
  <si>
    <t>リレー種目参加料</t>
  </si>
  <si>
    <t>参加料合計</t>
  </si>
  <si>
    <t>個人種目申込一覧表／長野陸上競技協会</t>
  </si>
  <si>
    <t>400m</t>
  </si>
  <si>
    <t>長野　陸子</t>
  </si>
  <si>
    <t>ﾅｶﾞﾉ　ﾘｸｺ</t>
  </si>
  <si>
    <t>団体コード</t>
  </si>
  <si>
    <t>団体名</t>
  </si>
  <si>
    <t>上伊那郡陸上競技協会</t>
  </si>
  <si>
    <t>上伊那郡陸協</t>
  </si>
  <si>
    <t>上伊那教員クラブ</t>
  </si>
  <si>
    <t>上伊那教員ｸﾗﾌﾞ</t>
  </si>
  <si>
    <t>上水内郡陸上競技協会</t>
  </si>
  <si>
    <t>上水内陸協</t>
  </si>
  <si>
    <t>長野高専</t>
  </si>
  <si>
    <t>白馬アスレチッククラブ</t>
  </si>
  <si>
    <t>白馬ＡＣ</t>
  </si>
  <si>
    <t>信州大学こまくさAC</t>
  </si>
  <si>
    <t>信大ＡＣ</t>
  </si>
  <si>
    <t>200052</t>
  </si>
  <si>
    <t>アルプスツール</t>
  </si>
  <si>
    <t>アルプスツール</t>
  </si>
  <si>
    <t>飯田陸上競技クラブ</t>
  </si>
  <si>
    <t>飯田陸上クラブ</t>
  </si>
  <si>
    <t>辰野町陸上競技協会</t>
  </si>
  <si>
    <t>辰野町陸協</t>
  </si>
  <si>
    <t>トーハツ株式会社</t>
  </si>
  <si>
    <t>トーハツ</t>
  </si>
  <si>
    <t>スターズ</t>
  </si>
  <si>
    <t>ＳＴＡＳ</t>
  </si>
  <si>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</si>
  <si>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</si>
  <si>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</si>
  <si>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</si>
  <si>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</si>
  <si>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</si>
  <si>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</si>
  <si>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</si>
  <si>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</si>
  <si>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</si>
  <si>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</si>
  <si>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</si>
  <si>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</si>
  <si>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</si>
  <si>
    <t>シナノＡＣ</t>
  </si>
  <si>
    <t>シナノＡＣ</t>
  </si>
  <si>
    <t>200075</t>
  </si>
  <si>
    <t>飯田市陸上競技協会</t>
  </si>
  <si>
    <t>飯田市陸協</t>
  </si>
  <si>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</si>
  <si>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</si>
  <si>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</si>
  <si>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</si>
  <si>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</si>
  <si>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</si>
  <si>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</si>
  <si>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</si>
  <si>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</si>
  <si>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</si>
  <si>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t>申　込
責任者</t>
  </si>
  <si>
    <t>氏名</t>
  </si>
  <si>
    <t>Ｎｏ．</t>
  </si>
  <si>
    <t>性別
/ｸﾗｽ</t>
  </si>
  <si>
    <t>学年</t>
  </si>
  <si>
    <t>《実施個人種目一覧》</t>
  </si>
  <si>
    <t>氏名(半角ｶﾅ)</t>
  </si>
  <si>
    <t>記入例</t>
  </si>
  <si>
    <t>参加料／種目</t>
  </si>
  <si>
    <t>リレー申込票</t>
  </si>
  <si>
    <t>長野陸上競技協会　</t>
  </si>
  <si>
    <t>氏名
／下段（ｶﾅ）</t>
  </si>
  <si>
    <t>申込種目数</t>
  </si>
  <si>
    <t>参加料合計</t>
  </si>
  <si>
    <t>一般</t>
  </si>
  <si>
    <t>参加（のべ）人数</t>
  </si>
  <si>
    <t>参加料</t>
  </si>
  <si>
    <t>参考記録</t>
  </si>
  <si>
    <t>性/クラス</t>
  </si>
  <si>
    <t>種　　目</t>
  </si>
  <si>
    <t>チーム枝記号</t>
  </si>
  <si>
    <t>高等学校</t>
  </si>
  <si>
    <t>大学</t>
  </si>
  <si>
    <t>学校略称末尾に　大　を入れる</t>
  </si>
  <si>
    <t>長野工業高等専門学校</t>
  </si>
  <si>
    <t>※団体/責任者等のデータは個人種目申込一覧表のものを共有します。</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</si>
  <si>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</si>
  <si>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</si>
  <si>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</si>
  <si>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中学校</t>
  </si>
  <si>
    <t>学校略称末尾に　中　を入れる</t>
  </si>
  <si>
    <t>学校略称末尾に　高　を入れる</t>
  </si>
  <si>
    <t>200036</t>
  </si>
  <si>
    <t>eA長野</t>
  </si>
  <si>
    <t>eA長野</t>
  </si>
  <si>
    <t>上田市陸上競技協会</t>
  </si>
  <si>
    <t>上田陸協</t>
  </si>
  <si>
    <t>養命酒</t>
  </si>
  <si>
    <t>養命酒</t>
  </si>
  <si>
    <t>伊那市陸上競技協会</t>
  </si>
  <si>
    <t>伊那市陸協</t>
  </si>
  <si>
    <t>駒ヶ根市陸上競技協会</t>
  </si>
  <si>
    <t>駒ヶ根市陸協</t>
  </si>
  <si>
    <t>箕輪町陸上競技協会</t>
  </si>
  <si>
    <t>箕輪町陸協</t>
  </si>
  <si>
    <t>スポーツプラザヤマトヤ</t>
  </si>
  <si>
    <t>ヤマトヤ</t>
  </si>
  <si>
    <t>200014</t>
  </si>
  <si>
    <t>阿智村ＲＣ</t>
  </si>
  <si>
    <t>阿智村ＲＣ</t>
  </si>
  <si>
    <t>安曇野陸上競技協会</t>
  </si>
  <si>
    <t>安曇野陸協</t>
  </si>
  <si>
    <t>東筑摩郡陸上競技協会</t>
  </si>
  <si>
    <t>東筑摩陸協</t>
  </si>
  <si>
    <t>上田日本無線㈱</t>
  </si>
  <si>
    <t>上田日本無線</t>
  </si>
  <si>
    <t>長野市陸上競技協会</t>
  </si>
  <si>
    <t>長野市陸協</t>
  </si>
  <si>
    <t>山二発條株式会社</t>
  </si>
  <si>
    <t>山二発條</t>
  </si>
  <si>
    <t>塩尻市市役所</t>
  </si>
  <si>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</si>
  <si>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</si>
  <si>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</si>
  <si>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</si>
  <si>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</si>
  <si>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</si>
  <si>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</si>
  <si>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</si>
  <si>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</si>
  <si>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</si>
  <si>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</si>
  <si>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</si>
  <si>
    <t>塩尻市陸協</t>
  </si>
  <si>
    <t>大町市陸協</t>
  </si>
  <si>
    <t>諏訪南ＰＣ</t>
  </si>
  <si>
    <t>諏訪南PC</t>
  </si>
  <si>
    <t>長野マラソンクラブ</t>
  </si>
  <si>
    <t>長野MC</t>
  </si>
  <si>
    <t>②エントリー種別（新規／訂正送信）を選択</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</si>
  <si>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</si>
  <si>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</si>
  <si>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</si>
  <si>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</si>
  <si>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</si>
  <si>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</si>
  <si>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</si>
  <si>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</si>
  <si>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</si>
  <si>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</si>
  <si>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</si>
  <si>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下伊那郡陸協</t>
  </si>
  <si>
    <t>下高井郡陸上競技協会</t>
  </si>
  <si>
    <t>下高井郡陸協</t>
  </si>
  <si>
    <t>下水内郡陸上競技協会</t>
  </si>
  <si>
    <t>中野市陸上競技協会</t>
  </si>
  <si>
    <t>中野市陸協</t>
  </si>
  <si>
    <t>千曲市陸上競技協会</t>
  </si>
  <si>
    <t>千曲市陸協</t>
  </si>
  <si>
    <t>松本自衛隊</t>
  </si>
  <si>
    <t>松本自衛隊</t>
  </si>
  <si>
    <t>南佐久郡陸上競技協会</t>
  </si>
  <si>
    <t>南佐久郡陸協</t>
  </si>
  <si>
    <t>小県郡陸協</t>
  </si>
  <si>
    <t>ＴＯＫＡＩ　ＡＴＨＬＥＴＩＣ　ＣＬＵＢ　NAGANO</t>
  </si>
  <si>
    <t>TOKAI.A.C</t>
  </si>
  <si>
    <t>株式会社ｼﾞｪﾙﾓ</t>
  </si>
  <si>
    <t>ジェルモ</t>
  </si>
  <si>
    <t>昭和電工大町</t>
  </si>
  <si>
    <t>昭和電工大町</t>
  </si>
  <si>
    <t>東御市陸上競技協会</t>
  </si>
  <si>
    <t>東御市陸協</t>
  </si>
  <si>
    <t>200109</t>
  </si>
  <si>
    <t>信州大学医学部陸上部</t>
  </si>
  <si>
    <t>信大医学部</t>
  </si>
  <si>
    <t>長野電子</t>
  </si>
  <si>
    <t>長野電子</t>
  </si>
  <si>
    <t>佐久長聖教員クラブ</t>
  </si>
  <si>
    <t>佐久長聖教員</t>
  </si>
  <si>
    <t>ＨＩＯＫＩ</t>
  </si>
  <si>
    <t>松川村アスリートクラブ</t>
  </si>
  <si>
    <t>ptarmigans長野・ＡＣ</t>
  </si>
  <si>
    <t>ターミガンズ</t>
  </si>
  <si>
    <t>上位所属/ｶﾃｺﾞﾘ</t>
  </si>
  <si>
    <t>住所/備考</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</si>
  <si>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</si>
  <si>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</si>
  <si>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</si>
  <si>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</si>
  <si>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　　　　　　          　 性別・ｸﾗｽ
　種目</t>
  </si>
  <si>
    <t>100m</t>
  </si>
  <si>
    <t>×</t>
  </si>
  <si>
    <t>400m</t>
  </si>
  <si>
    <t>800m</t>
  </si>
  <si>
    <t>3000m</t>
  </si>
  <si>
    <t>110mH(1.067m)</t>
  </si>
  <si>
    <t>走幅跳</t>
  </si>
  <si>
    <t>砲丸投(4.000kg)</t>
  </si>
  <si>
    <t>高校</t>
  </si>
  <si>
    <t>中学</t>
  </si>
  <si>
    <t>100m</t>
  </si>
  <si>
    <t>走高跳</t>
  </si>
  <si>
    <t>砲丸投(7.260kg)</t>
  </si>
  <si>
    <t>砲丸投(5.000kg)</t>
  </si>
  <si>
    <t>やり投(0.600kg)</t>
  </si>
  <si>
    <t>やり投(0.800kg)</t>
  </si>
  <si>
    <t>M</t>
  </si>
  <si>
    <t>D</t>
  </si>
  <si>
    <t>3000m</t>
  </si>
  <si>
    <t>110mH(1.067m)</t>
  </si>
  <si>
    <t>一般</t>
  </si>
  <si>
    <t>中学男子</t>
  </si>
  <si>
    <t>中学女子</t>
  </si>
  <si>
    <t>一･高男子</t>
  </si>
  <si>
    <t>一･高女子</t>
  </si>
  <si>
    <t>4×100mR</t>
  </si>
  <si>
    <t>4×400mR</t>
  </si>
  <si>
    <t>M</t>
  </si>
  <si>
    <t>D</t>
  </si>
  <si>
    <t>中学男子</t>
  </si>
  <si>
    <t>中学女子</t>
  </si>
  <si>
    <t>200m</t>
  </si>
  <si>
    <t>1500m</t>
  </si>
  <si>
    <t>1500m</t>
  </si>
  <si>
    <t>5000m</t>
  </si>
  <si>
    <t>5000m</t>
  </si>
  <si>
    <t>100mH(0.838m)</t>
  </si>
  <si>
    <t>100mH(0.838m)</t>
  </si>
  <si>
    <t>砲丸投(2.721kg)</t>
  </si>
  <si>
    <t>110mH(0.914m)</t>
  </si>
  <si>
    <t>100mH(0.762m)</t>
  </si>
  <si>
    <t>110mH(0.914m)</t>
  </si>
  <si>
    <t>100mH(0.762m)</t>
  </si>
  <si>
    <t>大町市陸上競技協会</t>
  </si>
  <si>
    <t>3</t>
  </si>
  <si>
    <t>人数制限表</t>
  </si>
  <si>
    <t>4</t>
  </si>
  <si>
    <t>2</t>
  </si>
  <si>
    <t>高校男子</t>
  </si>
  <si>
    <t>高校女子</t>
  </si>
  <si>
    <t>一般男子</t>
  </si>
  <si>
    <t>高校男子</t>
  </si>
  <si>
    <t>高校女子</t>
  </si>
  <si>
    <t>一般女子</t>
  </si>
  <si>
    <t>一般一･高男子</t>
  </si>
  <si>
    <t>高校一･高男子</t>
  </si>
  <si>
    <t>中学中学男子</t>
  </si>
  <si>
    <t>一般一･高女子</t>
  </si>
  <si>
    <t>高校一･高女子</t>
  </si>
  <si>
    <t>中学中学女子</t>
  </si>
  <si>
    <t>一般男子</t>
  </si>
  <si>
    <t>一般女子</t>
  </si>
  <si>
    <t>50</t>
  </si>
  <si>
    <t>50</t>
  </si>
  <si>
    <t>50</t>
  </si>
  <si>
    <t>赤字は昨年エントリーエラーが発生した項目です。</t>
  </si>
  <si>
    <t>エラーファイルは再エントリーをしていただきます。</t>
  </si>
  <si>
    <t>　　間違えて他の大会を選択し送信するとエントリーファイルが届きません。</t>
  </si>
  <si>
    <t>⑨受付完了の自動返信メールを受信し、内容を確認してください。</t>
  </si>
  <si>
    <t>　中学は”中”、高校は”高”を必ずつけてください。</t>
  </si>
  <si>
    <t>第39回中信地区陸上競技選手権大会</t>
  </si>
  <si>
    <t>ファイル名は15chushincs_○○○にして下さい。（下記参照）</t>
  </si>
  <si>
    <t>所属名称（入力不要）</t>
  </si>
  <si>
    <t>緊急連絡先
電話番号</t>
  </si>
  <si>
    <t>　トラック種目は1/100秒までとし、手動で12秒6の場合でも、1260と入力してください。</t>
  </si>
  <si>
    <t>400m</t>
  </si>
  <si>
    <t>200m</t>
  </si>
  <si>
    <t>800m</t>
  </si>
  <si>
    <r>
      <t xml:space="preserve">【大会別特記事項】
○参考記録を必ず入力のこと。400mも分表示です。
</t>
    </r>
    <r>
      <rPr>
        <b/>
        <sz val="12"/>
        <color indexed="10"/>
        <rFont val="Meiryo UI"/>
        <family val="3"/>
      </rPr>
      <t xml:space="preserve">○上位所属/ｶﾃｺﾞﾘを選択すると、参加料が確定します。
○性別/ｸﾗｽを選択すると、該当の種目がドロップダウンで選択できるようになります。
</t>
    </r>
    <r>
      <rPr>
        <b/>
        <sz val="12"/>
        <rFont val="Meiryo UI"/>
        <family val="3"/>
      </rPr>
      <t>○リレーを除き、１人２種目以内とする。
○１種目につき、高校生は１校３名以内、中学生は
　トラック３名以内フィールドは２名以内とする。
　ただし、女子3000mのみ高校生４名以内とする。</t>
    </r>
  </si>
  <si>
    <t>ﾅﾝﾊﾞｰｶｰﾄﾞ</t>
  </si>
  <si>
    <t>【大会別特記事項】
○参加料は、個人種目申込一覧表の上位所属/ｶﾃｺﾞﾘ
　欄に対応しています。
○性/クラスを選択しないと、種目も選択できません。
○各種目、１校（１ｸﾗﾌﾞ）１チームのみ参加可です。
○参考記録を必ず入力してください。4×100mR も分
　表示です。（例： 62秒35 ×　→　10235）</t>
  </si>
  <si>
    <t>ﾅﾝﾊﾞｰｶｰﾄﾞ
/学年</t>
  </si>
  <si>
    <r>
      <t xml:space="preserve">所属名称
</t>
    </r>
    <r>
      <rPr>
        <sz val="11"/>
        <color indexed="10"/>
        <rFont val="Meiryo UI"/>
        <family val="3"/>
      </rPr>
      <t>(ﾌﾟﾛｸﾞﾗﾑ等に掲載されます)</t>
    </r>
  </si>
  <si>
    <r>
      <t>所属ﾌﾘｶﾞﾅ
（</t>
    </r>
    <r>
      <rPr>
        <sz val="11"/>
        <color indexed="10"/>
        <rFont val="Meiryo UI"/>
        <family val="3"/>
      </rPr>
      <t>半角ｶﾅ</t>
    </r>
    <r>
      <rPr>
        <sz val="11"/>
        <rFont val="Meiryo UI"/>
        <family val="3"/>
      </rPr>
      <t>で</t>
    </r>
    <r>
      <rPr>
        <sz val="11"/>
        <color indexed="8"/>
        <rFont val="Meiryo UI"/>
        <family val="3"/>
      </rPr>
      <t>入力して下さい）</t>
    </r>
  </si>
  <si>
    <t>リレーデータ</t>
  </si>
  <si>
    <t>リレー</t>
  </si>
  <si>
    <t>個人</t>
  </si>
  <si>
    <t>エラー</t>
  </si>
  <si>
    <t>×</t>
  </si>
  <si>
    <t>×</t>
  </si>
  <si>
    <t>×</t>
  </si>
  <si>
    <t>×</t>
  </si>
  <si>
    <t>【エントリーについての注意と手順】</t>
  </si>
  <si>
    <t>エラーはプログラムから漏れる可能性があります。</t>
  </si>
  <si>
    <t>１．エントリーと参加料納付について</t>
  </si>
  <si>
    <t>２．エントリーファイル入力の手順について</t>
  </si>
  <si>
    <t>必ず下記の手順に沿ってエントリーファイルの入力を行ってください。</t>
  </si>
  <si>
    <t>①黄色のセルは入力（選択）必須事項です。必ず入力してください。</t>
  </si>
  <si>
    <t>②入力開始後、赤くなるセルは入力が済んでいません。</t>
  </si>
  <si>
    <t>③入力した内容がプログラム、記録、賞状等にそのまま反映されます。</t>
  </si>
  <si>
    <t>④シート・セルの削除・挿入などはしないでください。</t>
  </si>
  <si>
    <t>（１）エントリーファイル名の変更</t>
  </si>
  <si>
    <t>（２）個人種目申込一覧表</t>
  </si>
  <si>
    <t>①「上位所属/ｶﾃｺﾞﾘ」をプルダウンから選択（一般・高校・中学・小学）して下さい。</t>
  </si>
  <si>
    <t>②「所属名称・所属ﾌﾘｶﾞﾅ」を入力して下さい。所属一覧のシートを参照してください。</t>
  </si>
  <si>
    <t>③「申込責任者氏名・住所・緊急連絡先の電話番号」を入力して下さい。</t>
  </si>
  <si>
    <t>④「性別/ｸﾗｽ」をプルダウンから選択して下さい。</t>
  </si>
  <si>
    <t>　絶対に、他のデータからの貼付けはしないで下さい。</t>
  </si>
  <si>
    <t>⑤「ナンバーカード」を入力して下さい。（入力不要の場合は必要ありません）</t>
  </si>
  <si>
    <r>
      <t>　他のデータからコピー・貼付けする場合は、</t>
    </r>
    <r>
      <rPr>
        <u val="single"/>
        <sz val="11"/>
        <color indexed="10"/>
        <rFont val="メイリオ"/>
        <family val="3"/>
      </rPr>
      <t>「形式を選択し貼り付け」選択し、「値」</t>
    </r>
    <r>
      <rPr>
        <sz val="11"/>
        <color indexed="10"/>
        <rFont val="メイリオ"/>
        <family val="3"/>
      </rPr>
      <t>の貼付けをして下さい。</t>
    </r>
  </si>
  <si>
    <t>　ナンバーカードの重複がないか確認してください。</t>
  </si>
  <si>
    <t>　（重複がある場合は右側に警告が出ます　ナンバーカードや氏名が違ってないか確認下さい）</t>
  </si>
  <si>
    <t>⑥「氏名とﾌﾘｶﾞﾅ」を入力をして下さい。</t>
  </si>
  <si>
    <r>
      <t>　姓と名の間に</t>
    </r>
    <r>
      <rPr>
        <u val="single"/>
        <sz val="11"/>
        <color indexed="10"/>
        <rFont val="メイリオ"/>
        <family val="3"/>
      </rPr>
      <t>空白１つ</t>
    </r>
    <r>
      <rPr>
        <sz val="11"/>
        <color indexed="10"/>
        <rFont val="メイリオ"/>
        <family val="3"/>
      </rPr>
      <t>（全角／半角どちらでも可）として下さい。（2つ以上は入れないで下さい）</t>
    </r>
  </si>
  <si>
    <t>　リレーと兼ねる場合は、同じ漢字を使用しているか注意して下さい。（例：澤と沢など）</t>
  </si>
  <si>
    <t>⑦学生の方は「学年」をプルダウンから選択して下さい。</t>
  </si>
  <si>
    <t>⑧「種目」をプルダウンから選択して下さい。</t>
  </si>
  <si>
    <t>　絶対に、他のデータからの貼付けはしないで下さい。種目間違いが多発しています。</t>
  </si>
  <si>
    <t>⑨「参考記録」に自己記録又は目標記録を入力して下さい。</t>
  </si>
  <si>
    <t>　数字のみとし単位（秒、ｍ、：、.、など）は入れないで下さい。</t>
  </si>
  <si>
    <t>（例：1000ｍ　3分20秒48 → 32048、　走幅跳　3m20　→　320）</t>
  </si>
  <si>
    <r>
      <t>⑩セルが</t>
    </r>
    <r>
      <rPr>
        <sz val="11"/>
        <color indexed="10"/>
        <rFont val="メイリオ"/>
        <family val="3"/>
      </rPr>
      <t>”赤色”</t>
    </r>
    <r>
      <rPr>
        <sz val="11"/>
        <rFont val="メイリオ"/>
        <family val="3"/>
      </rPr>
      <t>になっているところが無いか（未入力）確認してください。</t>
    </r>
  </si>
  <si>
    <t>⑪参加制限を超えている場合は警告が出ます。確認下さい。</t>
  </si>
  <si>
    <t>（３）リレー申込票</t>
  </si>
  <si>
    <t>①「性別/ｸﾗｽ」をプルダウンから選択して下さい。</t>
  </si>
  <si>
    <t>②「種目」をプルダウンから選択して下さい。</t>
  </si>
  <si>
    <t>　絶対に、他のデータからの貼り付けはしないで下さい。</t>
  </si>
  <si>
    <r>
      <t>③「チーム枝番」は、</t>
    </r>
    <r>
      <rPr>
        <u val="single"/>
        <sz val="11"/>
        <color indexed="10"/>
        <rFont val="メイリオ"/>
        <family val="3"/>
      </rPr>
      <t>同じ性別（例：男子・女子）で複数のチームがエントリーする場合のみ</t>
    </r>
    <r>
      <rPr>
        <sz val="11"/>
        <rFont val="メイリオ"/>
        <family val="3"/>
      </rPr>
      <t>プルダウンから選択して下さい。</t>
    </r>
  </si>
  <si>
    <t>④「参考記録」にチーム記録又は目標記録を入力して下さい。</t>
  </si>
  <si>
    <t>　数字のみとし単位は入れないで下さい。</t>
  </si>
  <si>
    <t>⑥学生の方は「学年」をプルダウンから選択して下さい。</t>
  </si>
  <si>
    <t>⑦「氏名とﾌﾘｶﾞﾅ」を入力をして下さい。</t>
  </si>
  <si>
    <t>　左上から入力してください。左上が空欄の場合はエントリーから漏れます。</t>
  </si>
  <si>
    <r>
      <t>⑧セルが</t>
    </r>
    <r>
      <rPr>
        <sz val="11"/>
        <color indexed="10"/>
        <rFont val="メイリオ"/>
        <family val="3"/>
      </rPr>
      <t>”赤色”</t>
    </r>
    <r>
      <rPr>
        <sz val="11"/>
        <rFont val="メイリオ"/>
        <family val="3"/>
      </rPr>
      <t>になっているところが無いか（未入力）確認してください。</t>
    </r>
  </si>
  <si>
    <t>３．エントリーセンターからのエントリーファイル送信方法</t>
  </si>
  <si>
    <t>　</t>
  </si>
  <si>
    <t>⑤コメント</t>
  </si>
  <si>
    <t>ダウンロード時のファイル名は「15chushincs_entryfile」となっているので、「entryfile」の部分を消去して、</t>
  </si>
  <si>
    <t>所属名を入れて下さい。（例：15chushincs_entryfile を 15chushincs_中信高 に変更　”高”まで記入してください）</t>
  </si>
  <si>
    <t>所属名称</t>
  </si>
  <si>
    <t>学校名+中</t>
  </si>
  <si>
    <t>学校名+高</t>
  </si>
  <si>
    <t>学校名+大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</si>
</sst>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76">
    <font>
      <sz val="11"/>
      <color theme="1"/>
      <name val="Calibri"/>
      <family val="3"/>
    </font>
    <font>
      <sz val="11"/>
      <color indexed="8"/>
      <name val="ＭＳ Ｐゴシック"/>
      <family val="3"/>
    </font>
    <font>
      <sz val="6"/>
      <name val="ＭＳ Ｐゴシック"/>
      <family val="3"/>
    </font>
    <font>
      <sz val="11"/>
      <name val="ＭＳ Ｐゴシック"/>
      <family val="3"/>
    </font>
    <font>
      <sz val="6"/>
      <name val="ＭＳ 明朝"/>
      <family val="1"/>
    </font>
    <font>
      <sz val="11"/>
      <color indexed="8"/>
      <name val="メイリオ"/>
      <family val="3"/>
    </font>
    <font>
      <b/>
      <sz val="18"/>
      <color indexed="56"/>
      <name val="ＭＳ Ｐゴシック"/>
      <family val="3"/>
    </font>
    <font>
      <b/>
      <sz val="15"/>
      <color indexed="56"/>
      <name val="ＭＳ Ｐゴシック"/>
      <family val="3"/>
    </font>
    <font>
      <b/>
      <sz val="11"/>
      <color indexed="56"/>
      <name val="ＭＳ Ｐゴシック"/>
      <family val="3"/>
    </font>
    <font>
      <sz val="16"/>
      <color indexed="8"/>
      <name val="メイリオ"/>
      <family val="3"/>
    </font>
    <font>
      <sz val="11"/>
      <name val="メイリオ"/>
      <family val="3"/>
    </font>
    <font>
      <sz val="9"/>
      <name val="Meiryo UI"/>
      <family val="3"/>
    </font>
    <font>
      <b/>
      <sz val="12"/>
      <color indexed="8"/>
      <name val="Meiryo UI"/>
      <family val="3"/>
    </font>
    <font>
      <b/>
      <sz val="12"/>
      <color indexed="10"/>
      <name val="Meiryo UI"/>
      <family val="3"/>
    </font>
    <font>
      <b/>
      <sz val="12"/>
      <name val="Meiryo UI"/>
      <family val="3"/>
    </font>
    <font>
      <sz val="11"/>
      <color indexed="10"/>
      <name val="Meiryo UI"/>
      <family val="3"/>
    </font>
    <font>
      <sz val="10"/>
      <color indexed="8"/>
      <name val="Meiryo UI"/>
      <family val="3"/>
    </font>
    <font>
      <b/>
      <sz val="14"/>
      <color indexed="9"/>
      <name val="Meiryo UI"/>
      <family val="3"/>
    </font>
    <font>
      <sz val="11"/>
      <color indexed="9"/>
      <name val="Meiryo UI"/>
      <family val="3"/>
    </font>
    <font>
      <sz val="14"/>
      <color indexed="8"/>
      <name val="Meiryo UI"/>
      <family val="3"/>
    </font>
    <font>
      <b/>
      <sz val="14"/>
      <color indexed="8"/>
      <name val="Meiryo UI"/>
      <family val="3"/>
    </font>
    <font>
      <sz val="9"/>
      <color indexed="9"/>
      <name val="Meiryo UI"/>
      <family val="3"/>
    </font>
    <font>
      <sz val="11"/>
      <name val="Meiryo UI"/>
      <family val="3"/>
    </font>
    <font>
      <b/>
      <sz val="14"/>
      <name val="Meiryo UI"/>
      <family val="3"/>
    </font>
    <font>
      <b/>
      <sz val="14"/>
      <color indexed="14"/>
      <name val="Meiryo UI"/>
      <family val="3"/>
    </font>
    <font>
      <sz val="6"/>
      <color indexed="8"/>
      <name val="Meiryo UI"/>
      <family val="3"/>
    </font>
    <font>
      <sz val="9"/>
      <color indexed="8"/>
      <name val="Meiryo UI"/>
      <family val="3"/>
    </font>
    <font>
      <b/>
      <sz val="18"/>
      <name val="Meiryo UI"/>
      <family val="3"/>
    </font>
    <font>
      <b/>
      <sz val="18"/>
      <color indexed="8"/>
      <name val="Meiryo UI"/>
      <family val="3"/>
    </font>
    <font>
      <sz val="12"/>
      <color indexed="8"/>
      <name val="Meiryo UI"/>
      <family val="3"/>
    </font>
    <font>
      <sz val="8"/>
      <color indexed="8"/>
      <name val="Meiryo UI"/>
      <family val="3"/>
    </font>
    <font>
      <sz val="10"/>
      <name val="Meiryo UI"/>
      <family val="3"/>
    </font>
    <font>
      <sz val="9"/>
      <color indexed="10"/>
      <name val="Meiryo UI"/>
      <family val="3"/>
    </font>
    <font>
      <sz val="16"/>
      <color indexed="12"/>
      <name val="Meiryo UI"/>
      <family val="3"/>
    </font>
    <font>
      <sz val="11"/>
      <color indexed="8"/>
      <name val="Meiryo UI"/>
      <family val="3"/>
    </font>
    <font>
      <b/>
      <sz val="16"/>
      <color indexed="8"/>
      <name val="Meiryo UI"/>
      <family val="3"/>
    </font>
    <font>
      <sz val="11"/>
      <color indexed="10"/>
      <name val="メイリオ"/>
      <family val="3"/>
    </font>
    <font>
      <u val="single"/>
      <sz val="11"/>
      <color indexed="10"/>
      <name val="メイリオ"/>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9"/>
      <name val="メイリオ"/>
      <family val="3"/>
    </font>
    <font>
      <b/>
      <sz val="11"/>
      <color indexed="9"/>
      <name val="メイリオ"/>
      <family val="3"/>
    </font>
    <font>
      <b/>
      <sz val="11"/>
      <color indexed="12"/>
      <name val="メイリオ"/>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0"/>
      <name val="メイリオ"/>
      <family val="3"/>
    </font>
    <font>
      <sz val="11"/>
      <color rgb="FFFF0000"/>
      <name val="メイリオ"/>
      <family val="3"/>
    </font>
    <font>
      <sz val="11"/>
      <color theme="1"/>
      <name val="Meiryo UI"/>
      <family val="3"/>
    </font>
    <font>
      <sz val="11"/>
      <color rgb="FFFF0000"/>
      <name val="Meiryo UI"/>
      <family val="3"/>
    </font>
    <font>
      <b/>
      <sz val="11"/>
      <color theme="0"/>
      <name val="メイリオ"/>
      <family val="3"/>
    </font>
    <font>
      <sz val="11"/>
      <color rgb="FFC00000"/>
      <name val="メイリオ"/>
      <family val="3"/>
    </font>
    <font>
      <sz val="11"/>
      <name val="Calibri"/>
      <family val="3"/>
    </font>
    <font>
      <b/>
      <sz val="11"/>
      <color rgb="FF0000CC"/>
      <name val="メイリオ"/>
      <family val="3"/>
    </font>
    <font>
      <b/>
      <sz val="16"/>
      <color theme="1"/>
      <name val="Meiryo UI"/>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C00000"/>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
      <patternFill patternType="solid">
        <fgColor indexed="9"/>
        <bgColor indexed="64"/>
      </patternFill>
    </fill>
    <fill>
      <patternFill patternType="solid">
        <fgColor rgb="FFCCFFCC"/>
        <bgColor indexed="64"/>
      </patternFill>
    </fill>
    <fill>
      <patternFill patternType="solid">
        <fgColor rgb="FF00FFFF"/>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mediu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diagonalDown="1">
      <left style="medium"/>
      <right style="thin"/>
      <top style="medium"/>
      <bottom style="thin"/>
      <diagonal style="hair"/>
    </border>
    <border>
      <left style="thin"/>
      <right style="medium"/>
      <top/>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color indexed="63"/>
      </bottom>
    </border>
    <border>
      <left/>
      <right style="thin"/>
      <top/>
      <bottom style="thin"/>
    </border>
    <border>
      <left style="medium"/>
      <right/>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medium"/>
      <top style="medium"/>
      <bottom/>
    </border>
    <border>
      <left/>
      <right/>
      <top style="medium"/>
      <bottom/>
    </border>
    <border>
      <left style="medium"/>
      <right style="hair"/>
      <top style="medium"/>
      <bottom style="hair"/>
    </border>
    <border>
      <left style="hair"/>
      <right style="thin"/>
      <top style="medium"/>
      <bottom style="hair"/>
    </border>
    <border>
      <left>
        <color indexed="63"/>
      </left>
      <right style="hair"/>
      <top style="medium"/>
      <bottom style="hair"/>
    </border>
    <border>
      <left style="hair"/>
      <right style="medium"/>
      <top style="medium"/>
      <bottom style="hair"/>
    </border>
    <border>
      <left/>
      <right style="medium"/>
      <top style="thin"/>
      <bottom style="medium"/>
    </border>
    <border>
      <left style="medium"/>
      <right style="hair"/>
      <top style="hair"/>
      <bottom style="thin"/>
    </border>
    <border>
      <left style="hair"/>
      <right style="thin"/>
      <top style="hair"/>
      <bottom style="thin"/>
    </border>
    <border>
      <left>
        <color indexed="63"/>
      </left>
      <right style="hair"/>
      <top style="hair"/>
      <bottom style="thin"/>
    </border>
    <border>
      <left style="hair"/>
      <right style="medium"/>
      <top style="hair"/>
      <bottom style="thin"/>
    </border>
    <border>
      <left style="medium"/>
      <right/>
      <top style="medium"/>
      <bottom style="thin"/>
    </border>
    <border>
      <left style="medium"/>
      <right style="hair"/>
      <top style="thin"/>
      <bottom style="hair"/>
    </border>
    <border>
      <left style="hair"/>
      <right style="thin"/>
      <top style="thin"/>
      <bottom style="hair"/>
    </border>
    <border>
      <left>
        <color indexed="63"/>
      </left>
      <right style="hair"/>
      <top style="thin"/>
      <bottom style="hair"/>
    </border>
    <border>
      <left style="hair"/>
      <right style="medium"/>
      <top style="thin"/>
      <bottom style="hair"/>
    </border>
    <border>
      <left style="medium"/>
      <right style="hair"/>
      <top style="hair"/>
      <bottom style="medium"/>
    </border>
    <border>
      <left style="hair"/>
      <right style="thin"/>
      <top style="hair"/>
      <bottom style="medium"/>
    </border>
    <border>
      <left>
        <color indexed="63"/>
      </left>
      <right style="hair"/>
      <top style="hair"/>
      <bottom style="medium"/>
    </border>
    <border>
      <left style="hair"/>
      <right style="medium"/>
      <top style="hair"/>
      <bottom style="medium"/>
    </border>
    <border>
      <left style="thin"/>
      <right style="hair"/>
      <top style="hair"/>
      <bottom/>
    </border>
    <border>
      <left style="hair"/>
      <right style="hair"/>
      <top style="hair"/>
      <bottom/>
    </border>
    <border>
      <left style="hair"/>
      <right/>
      <top style="hair"/>
      <bottom/>
    </border>
    <border>
      <left/>
      <right style="thin"/>
      <top style="thin"/>
      <bottom style="thin"/>
    </border>
    <border>
      <left style="thin"/>
      <right style="thin"/>
      <top style="thin"/>
      <bottom>
        <color indexed="63"/>
      </bottom>
    </border>
    <border>
      <left style="thin"/>
      <right style="thin"/>
      <top>
        <color indexed="63"/>
      </top>
      <bottom style="medium"/>
    </border>
    <border>
      <left style="thin"/>
      <right style="thin"/>
      <top>
        <color indexed="63"/>
      </top>
      <bottom>
        <color indexed="63"/>
      </bottom>
    </border>
    <border>
      <left/>
      <right style="thin"/>
      <top style="medium"/>
      <bottom style="thin"/>
    </border>
    <border>
      <left style="thin"/>
      <right style="thin"/>
      <top style="medium"/>
      <bottom/>
    </border>
    <border>
      <left style="medium"/>
      <right style="thin"/>
      <top style="thin"/>
      <bottom>
        <color indexed="63"/>
      </bottom>
    </border>
    <border>
      <left style="medium"/>
      <right style="thin"/>
      <top/>
      <bottom style="thin"/>
    </border>
    <border>
      <left style="thin"/>
      <right/>
      <top style="thin"/>
      <bottom style="thin"/>
    </border>
    <border>
      <left/>
      <right/>
      <top style="thin"/>
      <bottom style="thin"/>
    </border>
    <border>
      <left/>
      <right/>
      <top/>
      <bottom style="double"/>
    </border>
    <border>
      <left style="thin"/>
      <right/>
      <top style="medium"/>
      <bottom style="thin"/>
    </border>
    <border>
      <left/>
      <right/>
      <top style="medium"/>
      <bottom style="thin"/>
    </border>
    <border>
      <left/>
      <right style="medium"/>
      <top style="medium"/>
      <bottom style="thin"/>
    </border>
    <border>
      <left/>
      <right style="medium"/>
      <top style="thin"/>
      <bottom style="thin"/>
    </border>
    <border>
      <left style="thin"/>
      <right>
        <color indexed="63"/>
      </right>
      <top>
        <color indexed="63"/>
      </top>
      <bottom style="thin"/>
    </border>
    <border>
      <left style="medium"/>
      <right/>
      <top/>
      <bottom style="thin"/>
    </border>
    <border>
      <left style="medium"/>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right style="medium"/>
      <top/>
      <bottom style="mediu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0"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15"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6" fillId="0" borderId="0" applyNumberFormat="0" applyFill="0" applyBorder="0" applyAlignment="0" applyProtection="0"/>
    <xf numFmtId="0" fontId="55" fillId="23" borderId="1" applyNumberFormat="0" applyAlignment="0" applyProtection="0"/>
    <xf numFmtId="0" fontId="56" fillId="24" borderId="0" applyNumberFormat="0" applyBorder="0" applyAlignment="0" applyProtection="0"/>
    <xf numFmtId="9" fontId="1" fillId="0" borderId="0" applyFont="0" applyFill="0" applyBorder="0" applyAlignment="0" applyProtection="0"/>
    <xf numFmtId="0" fontId="1" fillId="25" borderId="2" applyNumberFormat="0" applyFont="0" applyAlignment="0" applyProtection="0"/>
    <xf numFmtId="0" fontId="57" fillId="0" borderId="3" applyNumberFormat="0" applyFill="0" applyAlignment="0" applyProtection="0"/>
    <xf numFmtId="0" fontId="58" fillId="26" borderId="0" applyNumberFormat="0" applyBorder="0" applyAlignment="0" applyProtection="0"/>
    <xf numFmtId="0" fontId="59" fillId="27"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 fillId="0" borderId="5" applyNumberFormat="0" applyFill="0" applyAlignment="0" applyProtection="0"/>
    <xf numFmtId="0" fontId="61"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62" fillId="0" borderId="8" applyNumberFormat="0" applyFill="0" applyAlignment="0" applyProtection="0"/>
    <xf numFmtId="0" fontId="63" fillId="27" borderId="9"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28" borderId="4" applyNumberFormat="0" applyAlignment="0" applyProtection="0"/>
    <xf numFmtId="0" fontId="0" fillId="0" borderId="0">
      <alignment vertical="center"/>
      <protection/>
    </xf>
    <xf numFmtId="0" fontId="1" fillId="0" borderId="0">
      <alignment/>
      <protection/>
    </xf>
    <xf numFmtId="0" fontId="66" fillId="29" borderId="0" applyNumberFormat="0" applyBorder="0" applyAlignment="0" applyProtection="0"/>
  </cellStyleXfs>
  <cellXfs count="242">
    <xf numFmtId="0" fontId="0" fillId="0" borderId="0" xfId="0" applyFont="1" applyAlignment="1">
      <alignment vertical="center"/>
    </xf>
    <xf numFmtId="0" fontId="0" fillId="0" borderId="0" xfId="0" applyFill="1" applyAlignment="1">
      <alignment vertical="center"/>
    </xf>
    <xf numFmtId="0" fontId="5" fillId="30" borderId="0" xfId="0" applyFont="1" applyFill="1" applyAlignment="1">
      <alignment vertical="center"/>
    </xf>
    <xf numFmtId="0" fontId="5" fillId="0" borderId="0" xfId="0" applyFont="1" applyAlignment="1">
      <alignment vertical="center"/>
    </xf>
    <xf numFmtId="0" fontId="5" fillId="0" borderId="0" xfId="0" applyFont="1" applyFill="1" applyAlignment="1">
      <alignment horizontal="left" vertical="center"/>
    </xf>
    <xf numFmtId="0" fontId="5" fillId="0" borderId="0" xfId="0" applyFont="1" applyFill="1" applyAlignment="1">
      <alignment vertical="center"/>
    </xf>
    <xf numFmtId="0" fontId="67" fillId="31" borderId="0" xfId="0" applyFont="1" applyFill="1" applyAlignment="1">
      <alignment horizontal="center" vertical="center"/>
    </xf>
    <xf numFmtId="0" fontId="5" fillId="0" borderId="0" xfId="0" applyFont="1" applyFill="1" applyAlignment="1">
      <alignment vertical="center"/>
    </xf>
    <xf numFmtId="0" fontId="68" fillId="0" borderId="0" xfId="0" applyFont="1" applyAlignment="1">
      <alignment vertical="center"/>
    </xf>
    <xf numFmtId="0" fontId="10" fillId="0" borderId="0" xfId="0" applyFont="1" applyAlignment="1">
      <alignment vertical="center"/>
    </xf>
    <xf numFmtId="0" fontId="69" fillId="0" borderId="0" xfId="0" applyFont="1" applyAlignment="1">
      <alignment vertical="center"/>
    </xf>
    <xf numFmtId="0" fontId="69" fillId="0" borderId="0" xfId="0" applyFont="1" applyFill="1" applyAlignment="1">
      <alignment vertical="center" wrapText="1"/>
    </xf>
    <xf numFmtId="0" fontId="69" fillId="0" borderId="0" xfId="0" applyFont="1" applyBorder="1" applyAlignment="1">
      <alignment vertical="center"/>
    </xf>
    <xf numFmtId="0" fontId="69" fillId="0" borderId="0" xfId="0" applyFont="1" applyAlignment="1">
      <alignment horizontal="center" vertical="center"/>
    </xf>
    <xf numFmtId="0" fontId="15" fillId="0" borderId="0" xfId="0" applyFont="1" applyFill="1" applyAlignment="1">
      <alignment vertical="center" wrapText="1"/>
    </xf>
    <xf numFmtId="0" fontId="69" fillId="0" borderId="10" xfId="0" applyFont="1" applyBorder="1" applyAlignment="1">
      <alignment horizontal="center" vertical="center"/>
    </xf>
    <xf numFmtId="0" fontId="16" fillId="0" borderId="11" xfId="0" applyFont="1" applyBorder="1" applyAlignment="1">
      <alignment horizontal="center" vertical="center" wrapText="1"/>
    </xf>
    <xf numFmtId="0" fontId="16" fillId="0" borderId="12" xfId="0" applyFont="1" applyBorder="1" applyAlignment="1">
      <alignment horizontal="center" vertical="center"/>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xf>
    <xf numFmtId="0" fontId="17"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vertical="center"/>
    </xf>
    <xf numFmtId="0" fontId="18" fillId="0" borderId="0" xfId="0" applyFont="1" applyFill="1" applyAlignment="1">
      <alignment vertical="center"/>
    </xf>
    <xf numFmtId="0" fontId="69"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2" fillId="0" borderId="16" xfId="0" applyFont="1" applyBorder="1" applyAlignment="1">
      <alignment horizontal="center" vertical="center" shrinkToFit="1"/>
    </xf>
    <xf numFmtId="0" fontId="69" fillId="0" borderId="17" xfId="0" applyFont="1" applyBorder="1" applyAlignment="1">
      <alignment horizontal="center" vertical="center"/>
    </xf>
    <xf numFmtId="0" fontId="69" fillId="0" borderId="18" xfId="0" applyFont="1" applyBorder="1" applyAlignment="1">
      <alignment horizontal="center" vertical="center"/>
    </xf>
    <xf numFmtId="176" fontId="19" fillId="0" borderId="19" xfId="0" applyNumberFormat="1" applyFont="1" applyFill="1" applyBorder="1" applyAlignment="1" applyProtection="1">
      <alignment horizontal="center" vertical="center"/>
      <protection/>
    </xf>
    <xf numFmtId="0" fontId="18" fillId="0" borderId="0" xfId="0" applyFont="1" applyFill="1" applyBorder="1" applyAlignment="1">
      <alignment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22" fillId="0" borderId="0" xfId="0" applyFont="1" applyBorder="1" applyAlignment="1">
      <alignment vertical="center"/>
    </xf>
    <xf numFmtId="0" fontId="22" fillId="0" borderId="0" xfId="0" applyFont="1" applyAlignment="1">
      <alignment vertical="center"/>
    </xf>
    <xf numFmtId="0" fontId="69" fillId="0" borderId="15" xfId="0" applyFont="1" applyBorder="1" applyAlignment="1">
      <alignment vertical="center"/>
    </xf>
    <xf numFmtId="0" fontId="20" fillId="0" borderId="0" xfId="0" applyFont="1" applyAlignment="1">
      <alignment vertical="center"/>
    </xf>
    <xf numFmtId="0" fontId="23" fillId="0" borderId="0" xfId="0" applyFont="1" applyFill="1" applyAlignment="1">
      <alignment vertical="center"/>
    </xf>
    <xf numFmtId="0" fontId="24" fillId="0" borderId="0" xfId="0" applyFont="1" applyAlignment="1">
      <alignment vertical="center"/>
    </xf>
    <xf numFmtId="0" fontId="69" fillId="0" borderId="12" xfId="0" applyFont="1" applyBorder="1" applyAlignment="1">
      <alignment vertical="center"/>
    </xf>
    <xf numFmtId="0" fontId="25" fillId="32" borderId="20" xfId="0" applyFont="1" applyFill="1" applyBorder="1" applyAlignment="1">
      <alignment vertical="center" wrapText="1"/>
    </xf>
    <xf numFmtId="0" fontId="26" fillId="33" borderId="15" xfId="0" applyFont="1" applyFill="1" applyBorder="1" applyAlignment="1">
      <alignment horizontal="center" vertical="center" wrapText="1"/>
    </xf>
    <xf numFmtId="0" fontId="26" fillId="33" borderId="15" xfId="0" applyFont="1" applyFill="1" applyBorder="1" applyAlignment="1">
      <alignment horizontal="center" vertical="center"/>
    </xf>
    <xf numFmtId="0" fontId="26" fillId="3" borderId="15" xfId="0" applyFont="1" applyFill="1" applyBorder="1" applyAlignment="1">
      <alignment horizontal="center" vertical="center" wrapText="1"/>
    </xf>
    <xf numFmtId="0" fontId="26" fillId="3" borderId="16" xfId="0" applyFont="1" applyFill="1" applyBorder="1" applyAlignment="1">
      <alignment horizontal="center" vertical="center"/>
    </xf>
    <xf numFmtId="0" fontId="22" fillId="0" borderId="0" xfId="0" applyFont="1" applyBorder="1" applyAlignment="1">
      <alignment horizontal="center" vertical="center"/>
    </xf>
    <xf numFmtId="0" fontId="69" fillId="5" borderId="11" xfId="0" applyFont="1" applyFill="1" applyBorder="1" applyAlignment="1">
      <alignment vertical="center"/>
    </xf>
    <xf numFmtId="0" fontId="69" fillId="5" borderId="11" xfId="0" applyFont="1" applyFill="1" applyBorder="1" applyAlignment="1">
      <alignment horizontal="center" vertical="center"/>
    </xf>
    <xf numFmtId="0" fontId="69" fillId="5" borderId="11" xfId="0" applyFont="1" applyFill="1" applyBorder="1" applyAlignment="1" applyProtection="1">
      <alignment horizontal="center" vertical="center"/>
      <protection/>
    </xf>
    <xf numFmtId="0" fontId="69" fillId="5" borderId="21" xfId="0" applyFont="1" applyFill="1" applyBorder="1" applyAlignment="1" applyProtection="1">
      <alignment horizontal="center" vertical="center"/>
      <protection/>
    </xf>
    <xf numFmtId="49" fontId="69" fillId="4" borderId="22" xfId="0" applyNumberFormat="1" applyFont="1" applyFill="1" applyBorder="1" applyAlignment="1">
      <alignment vertical="center"/>
    </xf>
    <xf numFmtId="49" fontId="69" fillId="34" borderId="23" xfId="0" applyNumberFormat="1" applyFont="1" applyFill="1" applyBorder="1" applyAlignment="1">
      <alignment vertical="center"/>
    </xf>
    <xf numFmtId="49" fontId="27" fillId="0" borderId="10" xfId="0" applyNumberFormat="1" applyFont="1" applyBorder="1" applyAlignment="1">
      <alignment horizontal="center" vertical="center"/>
    </xf>
    <xf numFmtId="49" fontId="27" fillId="0" borderId="24" xfId="0" applyNumberFormat="1" applyFont="1" applyBorder="1" applyAlignment="1">
      <alignment horizontal="center" vertical="center"/>
    </xf>
    <xf numFmtId="0" fontId="27" fillId="0" borderId="10" xfId="0" applyNumberFormat="1" applyFont="1" applyBorder="1" applyAlignment="1">
      <alignment horizontal="center" vertical="center"/>
    </xf>
    <xf numFmtId="0" fontId="27" fillId="0" borderId="24" xfId="0" applyNumberFormat="1" applyFont="1" applyBorder="1" applyAlignment="1">
      <alignment horizontal="center" vertical="center"/>
    </xf>
    <xf numFmtId="0" fontId="69" fillId="5" borderId="10" xfId="0" applyFont="1" applyFill="1" applyBorder="1" applyAlignment="1">
      <alignment vertical="center"/>
    </xf>
    <xf numFmtId="0" fontId="69" fillId="5" borderId="10" xfId="0" applyFont="1" applyFill="1" applyBorder="1" applyAlignment="1">
      <alignment horizontal="center" vertical="center"/>
    </xf>
    <xf numFmtId="0" fontId="69" fillId="5" borderId="10" xfId="0" applyFont="1" applyFill="1" applyBorder="1" applyAlignment="1" applyProtection="1">
      <alignment horizontal="center" vertical="center"/>
      <protection/>
    </xf>
    <xf numFmtId="0" fontId="69" fillId="5" borderId="24" xfId="0" applyFont="1" applyFill="1" applyBorder="1" applyAlignment="1" applyProtection="1">
      <alignment horizontal="center" vertical="center"/>
      <protection/>
    </xf>
    <xf numFmtId="49" fontId="27" fillId="35" borderId="10" xfId="0" applyNumberFormat="1" applyFont="1" applyFill="1" applyBorder="1" applyAlignment="1">
      <alignment horizontal="center" vertical="center"/>
    </xf>
    <xf numFmtId="0" fontId="27" fillId="35" borderId="10" xfId="0" applyNumberFormat="1" applyFont="1" applyFill="1" applyBorder="1" applyAlignment="1">
      <alignment horizontal="center" vertical="center"/>
    </xf>
    <xf numFmtId="0" fontId="18" fillId="0" borderId="0" xfId="0" applyFont="1" applyAlignment="1">
      <alignment vertical="center"/>
    </xf>
    <xf numFmtId="0" fontId="69" fillId="32" borderId="10" xfId="0" applyFont="1" applyFill="1" applyBorder="1" applyAlignment="1" applyProtection="1">
      <alignment vertical="center"/>
      <protection locked="0"/>
    </xf>
    <xf numFmtId="0" fontId="69" fillId="32" borderId="10" xfId="0" applyFont="1" applyFill="1" applyBorder="1" applyAlignment="1" applyProtection="1">
      <alignment horizontal="center" vertical="center"/>
      <protection locked="0"/>
    </xf>
    <xf numFmtId="0" fontId="69" fillId="27" borderId="24" xfId="0" applyFont="1" applyFill="1" applyBorder="1" applyAlignment="1" applyProtection="1">
      <alignment horizontal="center" vertical="center"/>
      <protection/>
    </xf>
    <xf numFmtId="0" fontId="69" fillId="0" borderId="25" xfId="0" applyFont="1" applyBorder="1" applyAlignment="1">
      <alignment vertical="center"/>
    </xf>
    <xf numFmtId="0" fontId="22" fillId="0" borderId="0" xfId="0" applyFont="1" applyFill="1" applyAlignment="1">
      <alignment vertical="center"/>
    </xf>
    <xf numFmtId="49" fontId="27" fillId="35" borderId="24" xfId="0" applyNumberFormat="1" applyFont="1" applyFill="1" applyBorder="1" applyAlignment="1">
      <alignment horizontal="center" vertical="center"/>
    </xf>
    <xf numFmtId="0" fontId="27" fillId="35" borderId="24" xfId="0" applyNumberFormat="1" applyFont="1" applyFill="1" applyBorder="1" applyAlignment="1">
      <alignment horizontal="center" vertical="center"/>
    </xf>
    <xf numFmtId="0" fontId="18" fillId="36" borderId="0" xfId="0" applyFont="1" applyFill="1" applyAlignment="1">
      <alignment vertical="center"/>
    </xf>
    <xf numFmtId="0" fontId="69" fillId="0" borderId="26" xfId="0" applyFont="1" applyBorder="1" applyAlignment="1">
      <alignment vertical="center"/>
    </xf>
    <xf numFmtId="0" fontId="69" fillId="0" borderId="0" xfId="0" applyFont="1" applyFill="1" applyAlignment="1">
      <alignment vertical="center"/>
    </xf>
    <xf numFmtId="0" fontId="11" fillId="0" borderId="0" xfId="0" applyFont="1" applyBorder="1" applyAlignment="1">
      <alignment vertical="center"/>
    </xf>
    <xf numFmtId="49" fontId="69" fillId="4" borderId="27" xfId="0" applyNumberFormat="1" applyFont="1" applyFill="1" applyBorder="1" applyAlignment="1">
      <alignment vertical="center"/>
    </xf>
    <xf numFmtId="49" fontId="69" fillId="34" borderId="17" xfId="0" applyNumberFormat="1" applyFont="1" applyFill="1" applyBorder="1" applyAlignment="1">
      <alignment vertical="center"/>
    </xf>
    <xf numFmtId="49" fontId="27" fillId="0" borderId="12" xfId="0" applyNumberFormat="1" applyFont="1" applyBorder="1" applyAlignment="1">
      <alignment horizontal="center" vertical="center"/>
    </xf>
    <xf numFmtId="49" fontId="27" fillId="35" borderId="12" xfId="0" applyNumberFormat="1" applyFont="1" applyFill="1" applyBorder="1" applyAlignment="1">
      <alignment horizontal="center" vertical="center"/>
    </xf>
    <xf numFmtId="49" fontId="27" fillId="35" borderId="18" xfId="0" applyNumberFormat="1" applyFont="1" applyFill="1" applyBorder="1" applyAlignment="1">
      <alignment horizontal="center" vertical="center"/>
    </xf>
    <xf numFmtId="0" fontId="27" fillId="0" borderId="12" xfId="0" applyNumberFormat="1" applyFont="1" applyBorder="1" applyAlignment="1">
      <alignment horizontal="center" vertical="center"/>
    </xf>
    <xf numFmtId="0" fontId="27" fillId="35" borderId="12" xfId="0" applyNumberFormat="1" applyFont="1" applyFill="1" applyBorder="1" applyAlignment="1">
      <alignment horizontal="center" vertical="center"/>
    </xf>
    <xf numFmtId="0" fontId="27" fillId="35" borderId="18" xfId="0" applyNumberFormat="1" applyFont="1" applyFill="1" applyBorder="1" applyAlignment="1">
      <alignment horizontal="center" vertical="center"/>
    </xf>
    <xf numFmtId="0" fontId="69" fillId="32" borderId="12" xfId="0" applyFont="1" applyFill="1" applyBorder="1" applyAlignment="1" applyProtection="1">
      <alignment vertical="center"/>
      <protection locked="0"/>
    </xf>
    <xf numFmtId="0" fontId="69" fillId="32" borderId="12" xfId="0" applyFont="1" applyFill="1" applyBorder="1" applyAlignment="1" applyProtection="1">
      <alignment horizontal="center" vertical="center"/>
      <protection locked="0"/>
    </xf>
    <xf numFmtId="0" fontId="69" fillId="27" borderId="18" xfId="0" applyFont="1" applyFill="1" applyBorder="1" applyAlignment="1" applyProtection="1">
      <alignment horizontal="center" vertical="center"/>
      <protection/>
    </xf>
    <xf numFmtId="0" fontId="69" fillId="32" borderId="11" xfId="0" applyFont="1" applyFill="1" applyBorder="1" applyAlignment="1" applyProtection="1">
      <alignment vertical="center"/>
      <protection locked="0"/>
    </xf>
    <xf numFmtId="0" fontId="69" fillId="32" borderId="11" xfId="0" applyFont="1" applyFill="1" applyBorder="1" applyAlignment="1" applyProtection="1">
      <alignment horizontal="center" vertical="center"/>
      <protection locked="0"/>
    </xf>
    <xf numFmtId="0" fontId="69" fillId="27" borderId="21" xfId="0" applyFont="1" applyFill="1" applyBorder="1" applyAlignment="1" applyProtection="1">
      <alignment horizontal="center" vertical="center"/>
      <protection/>
    </xf>
    <xf numFmtId="49" fontId="28" fillId="0" borderId="0" xfId="0" applyNumberFormat="1" applyFont="1" applyFill="1" applyBorder="1" applyAlignment="1">
      <alignment horizontal="center" vertical="center"/>
    </xf>
    <xf numFmtId="49" fontId="69" fillId="0" borderId="0" xfId="0" applyNumberFormat="1" applyFont="1" applyFill="1" applyBorder="1" applyAlignment="1">
      <alignment horizontal="center" vertical="center"/>
    </xf>
    <xf numFmtId="49" fontId="69" fillId="0" borderId="0" xfId="0" applyNumberFormat="1" applyFont="1" applyFill="1" applyBorder="1" applyAlignment="1">
      <alignment vertical="center"/>
    </xf>
    <xf numFmtId="49" fontId="69" fillId="0" borderId="0" xfId="0" applyNumberFormat="1" applyFont="1" applyFill="1" applyBorder="1" applyAlignment="1">
      <alignment vertical="center" wrapText="1"/>
    </xf>
    <xf numFmtId="0" fontId="69" fillId="0" borderId="0" xfId="0" applyFont="1" applyFill="1" applyBorder="1" applyAlignment="1">
      <alignment vertical="center"/>
    </xf>
    <xf numFmtId="0" fontId="69" fillId="0" borderId="0" xfId="0" applyFont="1" applyFill="1" applyBorder="1" applyAlignment="1">
      <alignment horizontal="center" vertical="center"/>
    </xf>
    <xf numFmtId="5" fontId="29" fillId="0" borderId="17" xfId="0" applyNumberFormat="1" applyFont="1" applyBorder="1" applyAlignment="1">
      <alignment horizontal="center" vertical="center" shrinkToFit="1"/>
    </xf>
    <xf numFmtId="5" fontId="29" fillId="0" borderId="12" xfId="0" applyNumberFormat="1" applyFont="1" applyBorder="1" applyAlignment="1">
      <alignment horizontal="center" vertical="center" shrinkToFit="1"/>
    </xf>
    <xf numFmtId="176" fontId="12" fillId="0" borderId="18" xfId="0" applyNumberFormat="1" applyFont="1" applyBorder="1" applyAlignment="1">
      <alignment horizontal="center" vertical="center" shrinkToFit="1"/>
    </xf>
    <xf numFmtId="0" fontId="69" fillId="0" borderId="0" xfId="0" applyFont="1" applyFill="1" applyAlignment="1">
      <alignment vertical="top" wrapText="1"/>
    </xf>
    <xf numFmtId="0" fontId="69" fillId="0" borderId="0" xfId="0" applyFont="1" applyAlignment="1">
      <alignment vertical="center"/>
    </xf>
    <xf numFmtId="177" fontId="69" fillId="0" borderId="19" xfId="0" applyNumberFormat="1" applyFont="1" applyBorder="1" applyAlignment="1">
      <alignment horizontal="center" vertical="center"/>
    </xf>
    <xf numFmtId="178" fontId="69" fillId="0" borderId="19" xfId="0" applyNumberFormat="1" applyFont="1" applyBorder="1" applyAlignment="1">
      <alignment horizontal="center" vertical="center"/>
    </xf>
    <xf numFmtId="176" fontId="69" fillId="0" borderId="19" xfId="0" applyNumberFormat="1" applyFont="1" applyFill="1" applyBorder="1" applyAlignment="1">
      <alignment horizontal="center" vertical="center"/>
    </xf>
    <xf numFmtId="176" fontId="69" fillId="0" borderId="19" xfId="0" applyNumberFormat="1" applyFont="1" applyBorder="1" applyAlignment="1">
      <alignment horizontal="center" vertical="center"/>
    </xf>
    <xf numFmtId="0" fontId="69" fillId="0" borderId="0" xfId="0" applyFont="1" applyFill="1" applyAlignment="1">
      <alignment vertical="top"/>
    </xf>
    <xf numFmtId="0" fontId="30" fillId="0" borderId="28" xfId="0" applyFont="1" applyBorder="1" applyAlignment="1">
      <alignment horizontal="center" vertical="center" wrapText="1"/>
    </xf>
    <xf numFmtId="0" fontId="69" fillId="0" borderId="29" xfId="0" applyFont="1" applyBorder="1" applyAlignment="1">
      <alignment vertical="center" wrapText="1"/>
    </xf>
    <xf numFmtId="0" fontId="30" fillId="0" borderId="30" xfId="0" applyFont="1" applyBorder="1" applyAlignment="1">
      <alignment horizontal="center" vertical="center" wrapText="1"/>
    </xf>
    <xf numFmtId="0" fontId="69" fillId="0" borderId="31" xfId="0" applyFont="1" applyBorder="1" applyAlignment="1">
      <alignment vertical="center" wrapText="1"/>
    </xf>
    <xf numFmtId="0" fontId="12" fillId="0" borderId="0" xfId="0" applyFont="1" applyBorder="1" applyAlignment="1">
      <alignment vertical="center"/>
    </xf>
    <xf numFmtId="0" fontId="30" fillId="0" borderId="0" xfId="0" applyFont="1" applyBorder="1" applyAlignment="1">
      <alignment horizontal="center" vertical="center" wrapText="1"/>
    </xf>
    <xf numFmtId="0" fontId="12" fillId="0" borderId="32"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69" fillId="32" borderId="34" xfId="0" applyFont="1" applyFill="1" applyBorder="1" applyAlignment="1" applyProtection="1">
      <alignment horizontal="center" vertical="center"/>
      <protection locked="0"/>
    </xf>
    <xf numFmtId="0" fontId="69" fillId="32" borderId="35" xfId="0" applyFont="1" applyFill="1" applyBorder="1" applyAlignment="1" applyProtection="1">
      <alignment vertical="center"/>
      <protection locked="0"/>
    </xf>
    <xf numFmtId="0" fontId="69" fillId="32" borderId="36" xfId="0" applyFont="1" applyFill="1" applyBorder="1" applyAlignment="1" applyProtection="1">
      <alignment horizontal="center" vertical="center"/>
      <protection locked="0"/>
    </xf>
    <xf numFmtId="0" fontId="69" fillId="32" borderId="37" xfId="0" applyFont="1" applyFill="1" applyBorder="1" applyAlignment="1" applyProtection="1">
      <alignment vertical="center"/>
      <protection locked="0"/>
    </xf>
    <xf numFmtId="0" fontId="12" fillId="32" borderId="19" xfId="0" applyFont="1" applyFill="1" applyBorder="1" applyAlignment="1" applyProtection="1">
      <alignment horizontal="center" vertical="center" wrapText="1"/>
      <protection locked="0"/>
    </xf>
    <xf numFmtId="0" fontId="12" fillId="32" borderId="38" xfId="0" applyFont="1" applyFill="1" applyBorder="1" applyAlignment="1" applyProtection="1">
      <alignment horizontal="center" vertical="center" wrapText="1"/>
      <protection locked="0"/>
    </xf>
    <xf numFmtId="0" fontId="69" fillId="32" borderId="39" xfId="0" applyFont="1" applyFill="1" applyBorder="1" applyAlignment="1" applyProtection="1">
      <alignment horizontal="center" vertical="center"/>
      <protection locked="0"/>
    </xf>
    <xf numFmtId="0" fontId="69" fillId="32" borderId="40" xfId="0" applyFont="1" applyFill="1" applyBorder="1" applyAlignment="1" applyProtection="1">
      <alignment vertical="center"/>
      <protection locked="0"/>
    </xf>
    <xf numFmtId="0" fontId="69" fillId="32" borderId="41" xfId="0" applyFont="1" applyFill="1" applyBorder="1" applyAlignment="1" applyProtection="1">
      <alignment horizontal="center" vertical="center"/>
      <protection locked="0"/>
    </xf>
    <xf numFmtId="0" fontId="69" fillId="32" borderId="42" xfId="0" applyFont="1" applyFill="1" applyBorder="1" applyAlignment="1" applyProtection="1">
      <alignment vertical="center"/>
      <protection locked="0"/>
    </xf>
    <xf numFmtId="0" fontId="18" fillId="0" borderId="0" xfId="0" applyNumberFormat="1" applyFont="1" applyFill="1" applyAlignment="1">
      <alignment vertical="center" wrapText="1" shrinkToFit="1"/>
    </xf>
    <xf numFmtId="0" fontId="18" fillId="0" borderId="43"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69" fillId="32" borderId="44" xfId="0" applyFont="1" applyFill="1" applyBorder="1" applyAlignment="1" applyProtection="1">
      <alignment horizontal="center" vertical="center"/>
      <protection locked="0"/>
    </xf>
    <xf numFmtId="0" fontId="69" fillId="32" borderId="45" xfId="0" applyFont="1" applyFill="1" applyBorder="1" applyAlignment="1" applyProtection="1">
      <alignment vertical="center"/>
      <protection locked="0"/>
    </xf>
    <xf numFmtId="0" fontId="69" fillId="32" borderId="46" xfId="0" applyFont="1" applyFill="1" applyBorder="1" applyAlignment="1" applyProtection="1">
      <alignment horizontal="center" vertical="center"/>
      <protection locked="0"/>
    </xf>
    <xf numFmtId="0" fontId="69" fillId="32" borderId="47" xfId="0" applyFont="1" applyFill="1" applyBorder="1" applyAlignment="1" applyProtection="1">
      <alignment vertical="center"/>
      <protection locked="0"/>
    </xf>
    <xf numFmtId="0" fontId="16" fillId="32" borderId="19" xfId="0" applyFont="1" applyFill="1" applyBorder="1" applyAlignment="1" applyProtection="1">
      <alignment horizontal="center" vertical="center"/>
      <protection locked="0"/>
    </xf>
    <xf numFmtId="0" fontId="69" fillId="32" borderId="48" xfId="0" applyFont="1" applyFill="1" applyBorder="1" applyAlignment="1" applyProtection="1">
      <alignment horizontal="center" vertical="center"/>
      <protection locked="0"/>
    </xf>
    <xf numFmtId="0" fontId="69" fillId="32" borderId="49" xfId="0" applyFont="1" applyFill="1" applyBorder="1" applyAlignment="1" applyProtection="1">
      <alignment vertical="center"/>
      <protection locked="0"/>
    </xf>
    <xf numFmtId="0" fontId="69" fillId="32" borderId="50" xfId="0" applyFont="1" applyFill="1" applyBorder="1" applyAlignment="1" applyProtection="1">
      <alignment horizontal="center" vertical="center"/>
      <protection locked="0"/>
    </xf>
    <xf numFmtId="0" fontId="69" fillId="32" borderId="51" xfId="0" applyFont="1" applyFill="1" applyBorder="1" applyAlignment="1" applyProtection="1">
      <alignment vertical="center"/>
      <protection locked="0"/>
    </xf>
    <xf numFmtId="49" fontId="69" fillId="0" borderId="0" xfId="0" applyNumberFormat="1" applyFont="1" applyAlignment="1">
      <alignment horizontal="center" vertical="center"/>
    </xf>
    <xf numFmtId="0" fontId="69" fillId="0" borderId="0" xfId="0" applyFont="1" applyFill="1" applyAlignment="1">
      <alignment horizontal="center" vertical="center"/>
    </xf>
    <xf numFmtId="49" fontId="31" fillId="32" borderId="52" xfId="60" applyNumberFormat="1" applyFont="1" applyFill="1" applyBorder="1" applyAlignment="1">
      <alignment horizontal="center" vertical="center" shrinkToFit="1"/>
      <protection/>
    </xf>
    <xf numFmtId="49" fontId="31" fillId="32" borderId="53" xfId="60" applyNumberFormat="1" applyFont="1" applyFill="1" applyBorder="1" applyAlignment="1">
      <alignment horizontal="center" vertical="center"/>
      <protection/>
    </xf>
    <xf numFmtId="49" fontId="31" fillId="32" borderId="54" xfId="60" applyNumberFormat="1" applyFont="1" applyFill="1" applyBorder="1" applyAlignment="1">
      <alignment horizontal="center" vertical="center"/>
      <protection/>
    </xf>
    <xf numFmtId="49" fontId="32" fillId="36" borderId="10" xfId="60" applyNumberFormat="1" applyFont="1" applyFill="1" applyBorder="1" applyAlignment="1">
      <alignment vertical="center" shrinkToFit="1"/>
      <protection/>
    </xf>
    <xf numFmtId="0" fontId="32" fillId="36" borderId="10" xfId="60" applyFont="1" applyFill="1" applyBorder="1" applyAlignment="1">
      <alignment vertical="center" shrinkToFit="1"/>
      <protection/>
    </xf>
    <xf numFmtId="49" fontId="32" fillId="36" borderId="26" xfId="60" applyNumberFormat="1" applyFont="1" applyFill="1" applyBorder="1" applyAlignment="1">
      <alignment vertical="center" shrinkToFit="1"/>
      <protection/>
    </xf>
    <xf numFmtId="49" fontId="11" fillId="36" borderId="26" xfId="60" applyNumberFormat="1" applyFont="1" applyFill="1" applyBorder="1" applyAlignment="1">
      <alignment vertical="center" shrinkToFit="1"/>
      <protection/>
    </xf>
    <xf numFmtId="0" fontId="11" fillId="36" borderId="10" xfId="60" applyFont="1" applyFill="1" applyBorder="1" applyAlignment="1">
      <alignment vertical="center" shrinkToFit="1"/>
      <protection/>
    </xf>
    <xf numFmtId="49" fontId="11" fillId="36" borderId="55" xfId="0" applyNumberFormat="1" applyFont="1" applyFill="1" applyBorder="1" applyAlignment="1">
      <alignment vertical="center" shrinkToFit="1"/>
    </xf>
    <xf numFmtId="0" fontId="11" fillId="36" borderId="10" xfId="0" applyFont="1" applyFill="1" applyBorder="1" applyAlignment="1">
      <alignment vertical="center" shrinkToFit="1"/>
    </xf>
    <xf numFmtId="0" fontId="11" fillId="36" borderId="10" xfId="61" applyFont="1" applyFill="1" applyBorder="1" applyAlignment="1">
      <alignment shrinkToFit="1"/>
      <protection/>
    </xf>
    <xf numFmtId="49" fontId="11" fillId="36" borderId="55" xfId="60" applyNumberFormat="1" applyFont="1" applyFill="1" applyBorder="1" applyAlignment="1">
      <alignment vertical="center" shrinkToFit="1"/>
      <protection/>
    </xf>
    <xf numFmtId="0" fontId="11" fillId="36" borderId="55" xfId="61" applyFont="1" applyFill="1" applyBorder="1" applyAlignment="1">
      <alignment horizontal="left" shrinkToFit="1"/>
      <protection/>
    </xf>
    <xf numFmtId="0" fontId="33" fillId="0" borderId="10" xfId="0" applyFont="1" applyBorder="1" applyAlignment="1">
      <alignment horizontal="center" vertical="center"/>
    </xf>
    <xf numFmtId="0" fontId="33" fillId="0" borderId="24" xfId="0" applyFont="1" applyBorder="1" applyAlignment="1">
      <alignment horizontal="center" vertical="center"/>
    </xf>
    <xf numFmtId="0" fontId="33" fillId="0" borderId="12" xfId="0" applyFont="1" applyBorder="1" applyAlignment="1">
      <alignment horizontal="center" vertical="center"/>
    </xf>
    <xf numFmtId="0" fontId="69" fillId="0" borderId="0" xfId="0" applyFont="1" applyAlignment="1">
      <alignment horizontal="center" vertical="center"/>
    </xf>
    <xf numFmtId="0" fontId="22" fillId="0" borderId="0" xfId="0" applyFont="1" applyFill="1" applyAlignment="1">
      <alignment horizontal="center" vertical="center"/>
    </xf>
    <xf numFmtId="0" fontId="22" fillId="0" borderId="56" xfId="0" applyFont="1" applyBorder="1" applyAlignment="1">
      <alignment vertical="center"/>
    </xf>
    <xf numFmtId="0" fontId="22" fillId="0" borderId="10" xfId="0" applyFont="1" applyBorder="1" applyAlignment="1">
      <alignment vertical="center"/>
    </xf>
    <xf numFmtId="0" fontId="70" fillId="0" borderId="11" xfId="0" applyFont="1" applyBorder="1" applyAlignment="1">
      <alignment vertical="center"/>
    </xf>
    <xf numFmtId="0" fontId="22" fillId="0" borderId="11" xfId="0" applyFont="1" applyBorder="1" applyAlignment="1">
      <alignment vertical="center"/>
    </xf>
    <xf numFmtId="0" fontId="22" fillId="4" borderId="0" xfId="0" applyFont="1" applyFill="1" applyAlignment="1">
      <alignment vertical="center"/>
    </xf>
    <xf numFmtId="0" fontId="69" fillId="37" borderId="0" xfId="0" applyFont="1" applyFill="1" applyAlignment="1">
      <alignment vertical="center"/>
    </xf>
    <xf numFmtId="0" fontId="22" fillId="37" borderId="0" xfId="0" applyFont="1" applyFill="1" applyAlignment="1">
      <alignment vertical="center"/>
    </xf>
    <xf numFmtId="0" fontId="22" fillId="4" borderId="0" xfId="0" applyFont="1" applyFill="1" applyBorder="1" applyAlignment="1">
      <alignment vertical="center"/>
    </xf>
    <xf numFmtId="0" fontId="22" fillId="0" borderId="0" xfId="0" applyFont="1" applyFill="1" applyBorder="1" applyAlignment="1">
      <alignment vertical="center"/>
    </xf>
    <xf numFmtId="49" fontId="35" fillId="27" borderId="10" xfId="0" applyNumberFormat="1" applyFont="1" applyFill="1" applyBorder="1" applyAlignment="1">
      <alignment horizontal="center" vertical="center"/>
    </xf>
    <xf numFmtId="49" fontId="35" fillId="27" borderId="24" xfId="0" applyNumberFormat="1" applyFont="1" applyFill="1" applyBorder="1" applyAlignment="1">
      <alignment horizontal="center" vertical="center"/>
    </xf>
    <xf numFmtId="49" fontId="35" fillId="27" borderId="12" xfId="0" applyNumberFormat="1" applyFont="1" applyFill="1" applyBorder="1" applyAlignment="1">
      <alignment horizontal="center" vertical="center"/>
    </xf>
    <xf numFmtId="49" fontId="35" fillId="27" borderId="18" xfId="0" applyNumberFormat="1" applyFont="1" applyFill="1" applyBorder="1" applyAlignment="1">
      <alignment horizontal="center" vertical="center"/>
    </xf>
    <xf numFmtId="0" fontId="16" fillId="0" borderId="27" xfId="0" applyFont="1" applyFill="1" applyBorder="1" applyAlignment="1" applyProtection="1">
      <alignment horizontal="center" vertical="center"/>
      <protection/>
    </xf>
    <xf numFmtId="0" fontId="71" fillId="31" borderId="0" xfId="0" applyFont="1" applyFill="1" applyAlignment="1">
      <alignment horizontal="left" vertical="center"/>
    </xf>
    <xf numFmtId="0" fontId="72"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9" fillId="30" borderId="0" xfId="0" applyFont="1" applyFill="1" applyAlignment="1">
      <alignment horizontal="left" vertical="center"/>
    </xf>
    <xf numFmtId="0" fontId="5" fillId="34" borderId="0" xfId="0" applyFont="1" applyFill="1" applyAlignment="1">
      <alignment horizontal="left" vertical="center"/>
    </xf>
    <xf numFmtId="0" fontId="69" fillId="32" borderId="56" xfId="0" applyFont="1" applyFill="1" applyBorder="1" applyAlignment="1" applyProtection="1">
      <alignment horizontal="center" vertical="center" shrinkToFit="1"/>
      <protection locked="0"/>
    </xf>
    <xf numFmtId="0" fontId="69" fillId="32" borderId="11" xfId="0" applyFont="1" applyFill="1" applyBorder="1" applyAlignment="1" applyProtection="1">
      <alignment horizontal="center" vertical="center" shrinkToFit="1"/>
      <protection locked="0"/>
    </xf>
    <xf numFmtId="0" fontId="69" fillId="32" borderId="57" xfId="0" applyFont="1" applyFill="1" applyBorder="1" applyAlignment="1" applyProtection="1">
      <alignment horizontal="center" vertical="center" shrinkToFit="1"/>
      <protection locked="0"/>
    </xf>
    <xf numFmtId="0" fontId="69" fillId="32" borderId="58" xfId="0" applyFont="1" applyFill="1" applyBorder="1" applyAlignment="1" applyProtection="1">
      <alignment horizontal="center" vertical="center" shrinkToFit="1"/>
      <protection locked="0"/>
    </xf>
    <xf numFmtId="0" fontId="69" fillId="0" borderId="43" xfId="0" applyFont="1" applyFill="1" applyBorder="1" applyAlignment="1">
      <alignment horizontal="center" vertical="center"/>
    </xf>
    <xf numFmtId="0" fontId="69" fillId="0" borderId="59" xfId="0" applyFont="1" applyFill="1" applyBorder="1" applyAlignment="1">
      <alignment horizontal="center" vertical="center"/>
    </xf>
    <xf numFmtId="0" fontId="69" fillId="0" borderId="60" xfId="0" applyFont="1" applyBorder="1" applyAlignment="1">
      <alignment horizontal="center" vertical="center"/>
    </xf>
    <xf numFmtId="0" fontId="69" fillId="0" borderId="57" xfId="0" applyFont="1" applyBorder="1" applyAlignment="1">
      <alignment horizontal="center" vertical="center"/>
    </xf>
    <xf numFmtId="0" fontId="69" fillId="5" borderId="60" xfId="0" applyFont="1" applyFill="1" applyBorder="1" applyAlignment="1">
      <alignment horizontal="center" vertical="center"/>
    </xf>
    <xf numFmtId="0" fontId="69" fillId="5" borderId="11" xfId="0" applyFont="1" applyFill="1" applyBorder="1" applyAlignment="1">
      <alignment horizontal="center" vertical="center"/>
    </xf>
    <xf numFmtId="0" fontId="69" fillId="0" borderId="61" xfId="0" applyFont="1" applyBorder="1" applyAlignment="1">
      <alignment horizontal="center" vertical="center" wrapText="1"/>
    </xf>
    <xf numFmtId="0" fontId="69" fillId="0" borderId="62" xfId="0" applyFont="1" applyBorder="1" applyAlignment="1">
      <alignment horizontal="center" vertical="center" wrapText="1"/>
    </xf>
    <xf numFmtId="0" fontId="69" fillId="32" borderId="63" xfId="0" applyNumberFormat="1" applyFont="1" applyFill="1" applyBorder="1" applyAlignment="1" applyProtection="1">
      <alignment horizontal="center" vertical="center"/>
      <protection locked="0"/>
    </xf>
    <xf numFmtId="0" fontId="69" fillId="32" borderId="64" xfId="0" applyNumberFormat="1" applyFont="1" applyFill="1" applyBorder="1" applyAlignment="1" applyProtection="1">
      <alignment horizontal="center" vertical="center"/>
      <protection locked="0"/>
    </xf>
    <xf numFmtId="0" fontId="69" fillId="0" borderId="23" xfId="0" applyFont="1" applyBorder="1" applyAlignment="1">
      <alignment horizontal="center" vertical="center" wrapText="1"/>
    </xf>
    <xf numFmtId="0" fontId="69" fillId="0" borderId="17" xfId="0" applyFont="1" applyBorder="1" applyAlignment="1">
      <alignment horizontal="center" vertical="center"/>
    </xf>
    <xf numFmtId="0" fontId="69" fillId="5" borderId="62" xfId="0" applyFont="1" applyFill="1" applyBorder="1" applyAlignment="1">
      <alignment horizontal="center" vertical="center"/>
    </xf>
    <xf numFmtId="0" fontId="69" fillId="5" borderId="23" xfId="0" applyFont="1" applyFill="1" applyBorder="1" applyAlignment="1">
      <alignment horizontal="center" vertical="center"/>
    </xf>
    <xf numFmtId="0" fontId="69" fillId="32" borderId="10" xfId="0" applyFont="1" applyFill="1" applyBorder="1" applyAlignment="1" applyProtection="1">
      <alignment horizontal="center" vertical="center" shrinkToFit="1"/>
      <protection locked="0"/>
    </xf>
    <xf numFmtId="0" fontId="16" fillId="5" borderId="11" xfId="0" applyFont="1" applyFill="1" applyBorder="1" applyAlignment="1">
      <alignment horizontal="center" vertical="center"/>
    </xf>
    <xf numFmtId="0" fontId="16" fillId="5" borderId="10" xfId="0" applyFont="1" applyFill="1" applyBorder="1" applyAlignment="1">
      <alignment horizontal="center" vertical="center"/>
    </xf>
    <xf numFmtId="0" fontId="69" fillId="5" borderId="10" xfId="0" applyFont="1" applyFill="1" applyBorder="1" applyAlignment="1">
      <alignment horizontal="center" vertical="center"/>
    </xf>
    <xf numFmtId="0" fontId="69" fillId="0" borderId="0" xfId="0" applyFont="1" applyAlignment="1">
      <alignment horizontal="center" vertical="center"/>
    </xf>
    <xf numFmtId="0" fontId="16" fillId="0" borderId="14" xfId="0" applyFont="1" applyBorder="1" applyAlignment="1">
      <alignment horizontal="center" vertical="center" wrapText="1"/>
    </xf>
    <xf numFmtId="0" fontId="16" fillId="0" borderId="16" xfId="0" applyFont="1" applyBorder="1" applyAlignment="1">
      <alignment horizontal="center" vertical="center"/>
    </xf>
    <xf numFmtId="0" fontId="75" fillId="0" borderId="65" xfId="0" applyFont="1" applyFill="1" applyBorder="1" applyAlignment="1">
      <alignment horizontal="center" vertical="center"/>
    </xf>
    <xf numFmtId="0" fontId="69" fillId="0" borderId="66" xfId="0" applyFont="1" applyFill="1" applyBorder="1" applyAlignment="1" applyProtection="1">
      <alignment horizontal="center" vertical="center" wrapText="1"/>
      <protection/>
    </xf>
    <xf numFmtId="0" fontId="69" fillId="0" borderId="67" xfId="0" applyFont="1" applyFill="1" applyBorder="1" applyAlignment="1" applyProtection="1">
      <alignment horizontal="center" vertical="center"/>
      <protection/>
    </xf>
    <xf numFmtId="0" fontId="69" fillId="0" borderId="66" xfId="0" applyFont="1" applyFill="1" applyBorder="1" applyAlignment="1">
      <alignment horizontal="center" vertical="center" wrapText="1"/>
    </xf>
    <xf numFmtId="0" fontId="69" fillId="0" borderId="67" xfId="0" applyFont="1" applyFill="1" applyBorder="1" applyAlignment="1" applyProtection="1">
      <alignment horizontal="center" vertical="center" wrapText="1"/>
      <protection/>
    </xf>
    <xf numFmtId="0" fontId="69" fillId="0" borderId="68" xfId="0" applyFont="1" applyFill="1" applyBorder="1" applyAlignment="1" applyProtection="1">
      <alignment horizontal="center" vertical="center"/>
      <protection/>
    </xf>
    <xf numFmtId="0" fontId="69" fillId="0" borderId="15" xfId="0" applyFont="1" applyBorder="1" applyAlignment="1">
      <alignment horizontal="center" vertical="center"/>
    </xf>
    <xf numFmtId="0" fontId="69" fillId="0" borderId="16" xfId="0" applyFont="1" applyBorder="1" applyAlignment="1">
      <alignment horizontal="center" vertical="center"/>
    </xf>
    <xf numFmtId="0" fontId="69" fillId="0" borderId="15" xfId="0" applyFont="1" applyBorder="1" applyAlignment="1">
      <alignment horizontal="center" vertical="center" wrapText="1"/>
    </xf>
    <xf numFmtId="0" fontId="69" fillId="0" borderId="12" xfId="0" applyFont="1" applyBorder="1" applyAlignment="1">
      <alignment horizontal="center" vertical="center"/>
    </xf>
    <xf numFmtId="49" fontId="69" fillId="32" borderId="63" xfId="0" applyNumberFormat="1" applyFont="1" applyFill="1" applyBorder="1" applyAlignment="1" applyProtection="1">
      <alignment horizontal="center" vertical="center"/>
      <protection locked="0"/>
    </xf>
    <xf numFmtId="49" fontId="69" fillId="32" borderId="69" xfId="0" applyNumberFormat="1"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12" xfId="0" applyFont="1" applyFill="1" applyBorder="1" applyAlignment="1">
      <alignment horizontal="center" vertical="center"/>
    </xf>
    <xf numFmtId="0" fontId="69" fillId="0" borderId="18" xfId="0" applyFont="1" applyFill="1" applyBorder="1" applyAlignment="1">
      <alignment horizontal="center" vertical="center"/>
    </xf>
    <xf numFmtId="49" fontId="69" fillId="32" borderId="70" xfId="0" applyNumberFormat="1" applyFont="1" applyFill="1" applyBorder="1" applyAlignment="1" applyProtection="1">
      <alignment horizontal="left" vertical="center"/>
      <protection locked="0"/>
    </xf>
    <xf numFmtId="49" fontId="69" fillId="32" borderId="64" xfId="0" applyNumberFormat="1" applyFont="1" applyFill="1" applyBorder="1" applyAlignment="1" applyProtection="1">
      <alignment horizontal="left" vertical="center"/>
      <protection locked="0"/>
    </xf>
    <xf numFmtId="49" fontId="69" fillId="32" borderId="69" xfId="0" applyNumberFormat="1" applyFont="1" applyFill="1" applyBorder="1" applyAlignment="1" applyProtection="1">
      <alignment horizontal="left" vertical="center"/>
      <protection locked="0"/>
    </xf>
    <xf numFmtId="49" fontId="69" fillId="32" borderId="12" xfId="0" applyNumberFormat="1" applyFont="1" applyFill="1" applyBorder="1" applyAlignment="1" applyProtection="1">
      <alignment horizontal="left" vertical="center"/>
      <protection locked="0"/>
    </xf>
    <xf numFmtId="49" fontId="69" fillId="32" borderId="18" xfId="0" applyNumberFormat="1" applyFont="1" applyFill="1" applyBorder="1" applyAlignment="1" applyProtection="1">
      <alignment horizontal="left" vertical="center"/>
      <protection locked="0"/>
    </xf>
    <xf numFmtId="49" fontId="69" fillId="32" borderId="63" xfId="0" applyNumberFormat="1" applyFont="1" applyFill="1" applyBorder="1" applyAlignment="1" applyProtection="1">
      <alignment horizontal="left" vertical="center"/>
      <protection locked="0"/>
    </xf>
    <xf numFmtId="49" fontId="69" fillId="32" borderId="55" xfId="0" applyNumberFormat="1" applyFont="1" applyFill="1" applyBorder="1" applyAlignment="1" applyProtection="1">
      <alignment horizontal="left" vertical="center"/>
      <protection locked="0"/>
    </xf>
    <xf numFmtId="0" fontId="69" fillId="0" borderId="63" xfId="0" applyNumberFormat="1" applyFont="1" applyFill="1" applyBorder="1" applyAlignment="1" applyProtection="1">
      <alignment horizontal="center" vertical="center"/>
      <protection/>
    </xf>
    <xf numFmtId="0" fontId="69" fillId="0" borderId="55" xfId="0" applyNumberFormat="1" applyFont="1" applyFill="1" applyBorder="1" applyAlignment="1" applyProtection="1">
      <alignment horizontal="center" vertical="center"/>
      <protection/>
    </xf>
    <xf numFmtId="49" fontId="69" fillId="32" borderId="71" xfId="0" applyNumberFormat="1" applyFont="1" applyFill="1" applyBorder="1" applyAlignment="1" applyProtection="1">
      <alignment horizontal="center" vertical="center"/>
      <protection locked="0"/>
    </xf>
    <xf numFmtId="49" fontId="69" fillId="32" borderId="26" xfId="0" applyNumberFormat="1" applyFont="1" applyFill="1" applyBorder="1" applyAlignment="1" applyProtection="1">
      <alignment horizontal="center" vertical="center"/>
      <protection locked="0"/>
    </xf>
    <xf numFmtId="0" fontId="69" fillId="0" borderId="14" xfId="0" applyFont="1" applyBorder="1" applyAlignment="1">
      <alignment horizontal="center" vertical="center"/>
    </xf>
    <xf numFmtId="0" fontId="69" fillId="0" borderId="17" xfId="0" applyFont="1" applyBorder="1" applyAlignment="1">
      <alignment horizontal="center" vertical="center" wrapText="1"/>
    </xf>
    <xf numFmtId="0" fontId="69" fillId="0" borderId="72" xfId="0" applyFont="1" applyBorder="1" applyAlignment="1">
      <alignment horizontal="center" vertical="center" wrapText="1"/>
    </xf>
    <xf numFmtId="0" fontId="69" fillId="32" borderId="12" xfId="0" applyFont="1" applyFill="1" applyBorder="1" applyAlignment="1" applyProtection="1">
      <alignment horizontal="center" vertical="center" shrinkToFit="1"/>
      <protection locked="0"/>
    </xf>
    <xf numFmtId="0" fontId="69" fillId="0" borderId="14" xfId="0" applyFont="1" applyBorder="1" applyAlignment="1">
      <alignment horizontal="center" vertical="center" wrapText="1"/>
    </xf>
    <xf numFmtId="0" fontId="12" fillId="38" borderId="73" xfId="0" applyFont="1" applyFill="1" applyBorder="1" applyAlignment="1">
      <alignment horizontal="left" vertical="top" wrapText="1"/>
    </xf>
    <xf numFmtId="0" fontId="12" fillId="38" borderId="33" xfId="0" applyFont="1" applyFill="1" applyBorder="1" applyAlignment="1">
      <alignment horizontal="left" vertical="top" wrapText="1"/>
    </xf>
    <xf numFmtId="0" fontId="12" fillId="38" borderId="74" xfId="0" applyFont="1" applyFill="1" applyBorder="1" applyAlignment="1">
      <alignment horizontal="left" vertical="top" wrapText="1"/>
    </xf>
    <xf numFmtId="0" fontId="12" fillId="38" borderId="75" xfId="0" applyFont="1" applyFill="1" applyBorder="1" applyAlignment="1">
      <alignment horizontal="left" vertical="top" wrapText="1"/>
    </xf>
    <xf numFmtId="0" fontId="12" fillId="38" borderId="0" xfId="0" applyFont="1" applyFill="1" applyBorder="1" applyAlignment="1">
      <alignment horizontal="left" vertical="top" wrapText="1"/>
    </xf>
    <xf numFmtId="0" fontId="12" fillId="38" borderId="76" xfId="0" applyFont="1" applyFill="1" applyBorder="1" applyAlignment="1">
      <alignment horizontal="left" vertical="top" wrapText="1"/>
    </xf>
    <xf numFmtId="0" fontId="12" fillId="38" borderId="77" xfId="0" applyFont="1" applyFill="1" applyBorder="1" applyAlignment="1">
      <alignment horizontal="left" vertical="top" wrapText="1"/>
    </xf>
    <xf numFmtId="0" fontId="12" fillId="38" borderId="78" xfId="0" applyFont="1" applyFill="1" applyBorder="1" applyAlignment="1">
      <alignment horizontal="left" vertical="top" wrapText="1"/>
    </xf>
    <xf numFmtId="0" fontId="12" fillId="38" borderId="79" xfId="0" applyFont="1" applyFill="1" applyBorder="1" applyAlignment="1">
      <alignment horizontal="left" vertical="top" wrapText="1"/>
    </xf>
    <xf numFmtId="0" fontId="69"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団体" xfId="61"/>
    <cellStyle name="良い" xfId="62"/>
  </cellStyles>
  <dxfs count="65">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ill>
        <patternFill>
          <bgColor indexed="41"/>
        </patternFill>
      </fill>
    </dxf>
    <dxf>
      <fill>
        <patternFill>
          <bgColor indexed="45"/>
        </patternFill>
      </fill>
    </dxf>
    <dxf>
      <fill>
        <patternFill>
          <bgColor indexed="10"/>
        </patternFill>
      </fill>
    </dxf>
    <dxf>
      <fill>
        <patternFill>
          <bgColor indexed="41"/>
        </patternFill>
      </fill>
    </dxf>
    <dxf>
      <fill>
        <patternFill>
          <bgColor indexed="45"/>
        </patternFill>
      </fill>
    </dxf>
    <dxf>
      <fill>
        <patternFill>
          <bgColor indexed="41"/>
        </patternFill>
      </fill>
    </dxf>
    <dxf>
      <fill>
        <patternFill>
          <bgColor indexed="45"/>
        </patternFill>
      </fill>
    </dxf>
    <dxf>
      <fill>
        <patternFill>
          <bgColor indexed="10"/>
        </patternFill>
      </fill>
    </dxf>
    <dxf>
      <fill>
        <patternFill>
          <bgColor indexed="41"/>
        </patternFill>
      </fill>
    </dxf>
    <dxf>
      <fill>
        <patternFill>
          <bgColor indexed="45"/>
        </patternFill>
      </fill>
    </dxf>
    <dxf>
      <fill>
        <patternFill>
          <bgColor indexed="41"/>
        </patternFill>
      </fill>
    </dxf>
    <dxf>
      <fill>
        <patternFill>
          <bgColor indexed="45"/>
        </patternFill>
      </fill>
    </dxf>
    <dxf>
      <fill>
        <patternFill>
          <bgColor indexed="41"/>
        </patternFill>
      </fill>
    </dxf>
    <dxf>
      <fill>
        <patternFill>
          <bgColor indexed="45"/>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ill>
        <patternFill>
          <bgColor rgb="FFCC0000"/>
        </patternFill>
      </fill>
    </dxf>
    <dxf>
      <fill>
        <patternFill>
          <bgColor rgb="FFCC0000"/>
        </patternFill>
      </fill>
    </dxf>
    <dxf>
      <fill>
        <patternFill>
          <bgColor indexed="41"/>
        </patternFill>
      </fill>
    </dxf>
    <dxf>
      <fill>
        <patternFill>
          <bgColor indexed="45"/>
        </patternFill>
      </fill>
    </dxf>
    <dxf>
      <fill>
        <patternFill>
          <bgColor indexed="10"/>
        </patternFill>
      </fill>
    </dxf>
    <dxf>
      <fill>
        <patternFill>
          <bgColor indexed="41"/>
        </patternFill>
      </fill>
    </dxf>
    <dxf>
      <fill>
        <patternFill>
          <bgColor indexed="45"/>
        </patternFill>
      </fill>
    </dxf>
    <dxf>
      <fill>
        <patternFill>
          <bgColor indexed="41"/>
        </patternFill>
      </fill>
    </dxf>
    <dxf>
      <fill>
        <patternFill>
          <bgColor indexed="45"/>
        </patternFill>
      </fill>
    </dxf>
    <dxf>
      <fill>
        <patternFill>
          <bgColor indexed="10"/>
        </patternFill>
      </fill>
    </dxf>
    <dxf>
      <fill>
        <patternFill>
          <bgColor indexed="41"/>
        </patternFill>
      </fill>
    </dxf>
    <dxf>
      <fill>
        <patternFill>
          <bgColor indexed="45"/>
        </patternFill>
      </fill>
    </dxf>
    <dxf>
      <fill>
        <patternFill>
          <bgColor indexed="41"/>
        </patternFill>
      </fill>
    </dxf>
    <dxf>
      <fill>
        <patternFill>
          <bgColor indexed="45"/>
        </patternFill>
      </fill>
    </dxf>
    <dxf>
      <fill>
        <patternFill>
          <bgColor indexed="41"/>
        </patternFill>
      </fill>
    </dxf>
    <dxf>
      <fill>
        <patternFill>
          <bgColor indexed="45"/>
        </patternFill>
      </fill>
    </dxf>
    <dxf>
      <fill>
        <patternFill>
          <bgColor indexed="27"/>
        </patternFill>
      </fill>
    </dxf>
    <dxf>
      <fill>
        <patternFill>
          <bgColor indexed="45"/>
        </patternFill>
      </fill>
    </dxf>
    <dxf>
      <fill>
        <patternFill>
          <bgColor rgb="FFCCFFFF"/>
        </patternFill>
      </fill>
    </dxf>
    <dxf>
      <fill>
        <patternFill>
          <bgColor rgb="FFFF99CC"/>
        </patternFill>
      </fill>
    </dxf>
    <dxf>
      <font>
        <color indexed="9"/>
      </font>
      <fill>
        <patternFill>
          <bgColor indexed="10"/>
        </patternFill>
      </fill>
    </dxf>
    <dxf>
      <fill>
        <patternFill>
          <bgColor rgb="FFCC0000"/>
        </patternFill>
      </fill>
    </dxf>
    <dxf>
      <fill>
        <patternFill>
          <bgColor indexed="27"/>
        </patternFill>
      </fill>
    </dxf>
    <dxf>
      <fill>
        <patternFill>
          <bgColor indexed="45"/>
        </patternFill>
      </fill>
    </dxf>
    <dxf>
      <fill>
        <patternFill>
          <bgColor indexed="10"/>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ill>
        <patternFill>
          <bgColor indexed="41"/>
        </patternFill>
      </fill>
    </dxf>
    <dxf>
      <fill>
        <patternFill>
          <bgColor indexed="45"/>
        </patternFill>
      </fill>
    </dxf>
    <dxf>
      <fill>
        <patternFill>
          <bgColor indexed="10"/>
        </patternFill>
      </fill>
    </dxf>
    <dxf>
      <fill>
        <patternFill>
          <bgColor indexed="41"/>
        </patternFill>
      </fill>
    </dxf>
    <dxf>
      <fill>
        <patternFill>
          <bgColor indexed="45"/>
        </patternFill>
      </fill>
    </dxf>
    <dxf>
      <fill>
        <patternFill>
          <bgColor indexed="27"/>
        </patternFill>
      </fill>
    </dxf>
    <dxf>
      <fill>
        <patternFill>
          <bgColor indexed="45"/>
        </patternFill>
      </fill>
    </dxf>
    <dxf>
      <font>
        <color indexed="9"/>
      </font>
      <fill>
        <patternFill>
          <bgColor indexed="10"/>
        </patternFill>
      </fill>
    </dxf>
    <dxf>
      <font>
        <color rgb="FFFFFFFF"/>
      </font>
      <fill>
        <patternFill>
          <bgColor rgb="FFDD0806"/>
        </patternFill>
      </fill>
      <border/>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IV83"/>
  <sheetViews>
    <sheetView showGridLines="0" tabSelected="1" zoomScale="150" zoomScaleNormal="150" workbookViewId="0" topLeftCell="A1">
      <selection activeCell="D20" sqref="D20"/>
    </sheetView>
  </sheetViews>
  <sheetFormatPr defaultColWidth="9.140625" defaultRowHeight="15"/>
  <cols>
    <col min="1" max="1" width="3.8515625" style="3" customWidth="1"/>
    <col min="2" max="3" width="4.421875" style="3" customWidth="1"/>
    <col min="4" max="4" width="97.7109375" style="3" customWidth="1"/>
    <col min="5" max="6" width="4.421875" style="3" customWidth="1"/>
    <col min="7" max="7" width="3.00390625" style="0" customWidth="1"/>
  </cols>
  <sheetData>
    <row r="1" spans="2:6" ht="24.75">
      <c r="B1" s="174" t="s">
        <v>286</v>
      </c>
      <c r="C1" s="174"/>
      <c r="D1" s="174"/>
      <c r="E1" s="174"/>
      <c r="F1" s="2"/>
    </row>
    <row r="2" spans="2:6" ht="28.5">
      <c r="B2" s="4"/>
      <c r="C2" s="4"/>
      <c r="D2" s="6" t="s">
        <v>259</v>
      </c>
      <c r="E2" s="4"/>
      <c r="F2" s="4"/>
    </row>
    <row r="3" spans="1:6" s="1" customFormat="1" ht="28.5">
      <c r="A3" s="7"/>
      <c r="B3" s="4"/>
      <c r="C3" s="4"/>
      <c r="D3" s="6" t="s">
        <v>287</v>
      </c>
      <c r="E3" s="4"/>
      <c r="F3" s="4"/>
    </row>
    <row r="4" spans="1:6" s="1" customFormat="1" ht="28.5">
      <c r="A4" s="7"/>
      <c r="B4" s="4"/>
      <c r="C4" s="4"/>
      <c r="D4" s="6" t="s">
        <v>260</v>
      </c>
      <c r="E4" s="4"/>
      <c r="F4" s="4"/>
    </row>
    <row r="5" spans="1:6" s="1" customFormat="1" ht="28.5">
      <c r="A5" s="7"/>
      <c r="B5" s="4"/>
      <c r="C5" s="4"/>
      <c r="D5" s="6" t="s">
        <v>265</v>
      </c>
      <c r="E5" s="4"/>
      <c r="F5" s="4"/>
    </row>
    <row r="6" spans="3:6" ht="18.75">
      <c r="C6" s="175" t="s">
        <v>288</v>
      </c>
      <c r="D6" s="175"/>
      <c r="E6" s="175"/>
      <c r="F6" s="5"/>
    </row>
    <row r="7" ht="18.75">
      <c r="D7" s="3" t="s">
        <v>90</v>
      </c>
    </row>
    <row r="8" ht="18.75">
      <c r="D8" s="3" t="s">
        <v>91</v>
      </c>
    </row>
    <row r="9" ht="18.75">
      <c r="D9" s="3" t="s">
        <v>92</v>
      </c>
    </row>
    <row r="10" spans="3:6" ht="18.75">
      <c r="C10" s="175" t="s">
        <v>289</v>
      </c>
      <c r="D10" s="175"/>
      <c r="E10" s="175"/>
      <c r="F10" s="5"/>
    </row>
    <row r="11" spans="1:6" s="1" customFormat="1" ht="18.75">
      <c r="A11" s="7"/>
      <c r="B11" s="7"/>
      <c r="C11" s="4"/>
      <c r="D11" s="170" t="s">
        <v>290</v>
      </c>
      <c r="E11" s="4"/>
      <c r="F11" s="5"/>
    </row>
    <row r="12" ht="18.75">
      <c r="D12" s="3" t="s">
        <v>291</v>
      </c>
    </row>
    <row r="13" ht="18.75">
      <c r="D13" s="171" t="s">
        <v>292</v>
      </c>
    </row>
    <row r="14" spans="1:6" s="172" customFormat="1" ht="18.75">
      <c r="A14" s="9"/>
      <c r="B14" s="9"/>
      <c r="C14" s="9"/>
      <c r="D14" s="9" t="s">
        <v>293</v>
      </c>
      <c r="E14" s="9"/>
      <c r="F14" s="9"/>
    </row>
    <row r="15" ht="18.75">
      <c r="D15" s="3" t="s">
        <v>294</v>
      </c>
    </row>
    <row r="16" spans="1:6" s="172" customFormat="1" ht="18.75">
      <c r="A16" s="9"/>
      <c r="B16" s="9"/>
      <c r="C16" s="9"/>
      <c r="E16" s="9"/>
      <c r="F16" s="9"/>
    </row>
    <row r="17" spans="1:6" s="172" customFormat="1" ht="18.75">
      <c r="A17" s="9"/>
      <c r="B17" s="9"/>
      <c r="C17" s="173" t="s">
        <v>295</v>
      </c>
      <c r="E17" s="9"/>
      <c r="F17" s="9"/>
    </row>
    <row r="18" ht="18.75">
      <c r="D18" s="8" t="s">
        <v>331</v>
      </c>
    </row>
    <row r="19" ht="18.75">
      <c r="D19" s="8" t="s">
        <v>332</v>
      </c>
    </row>
    <row r="20" ht="18.75">
      <c r="D20" s="8"/>
    </row>
    <row r="21" spans="1:6" s="172" customFormat="1" ht="18.75">
      <c r="A21" s="9"/>
      <c r="B21" s="9"/>
      <c r="C21" s="173" t="s">
        <v>296</v>
      </c>
      <c r="E21" s="9"/>
      <c r="F21" s="9"/>
    </row>
    <row r="22" ht="18.75">
      <c r="D22" s="8" t="s">
        <v>297</v>
      </c>
    </row>
    <row r="23" ht="18.75">
      <c r="D23" s="171" t="s">
        <v>298</v>
      </c>
    </row>
    <row r="24" ht="18.75">
      <c r="D24" s="9" t="s">
        <v>263</v>
      </c>
    </row>
    <row r="25" ht="18.75">
      <c r="D25" s="9" t="s">
        <v>299</v>
      </c>
    </row>
    <row r="26" ht="18.75">
      <c r="D26" s="171" t="s">
        <v>300</v>
      </c>
    </row>
    <row r="27" ht="18.75">
      <c r="D27" s="8" t="s">
        <v>301</v>
      </c>
    </row>
    <row r="28" ht="18.75">
      <c r="D28" s="9" t="s">
        <v>302</v>
      </c>
    </row>
    <row r="29" ht="18.75">
      <c r="D29" s="8" t="s">
        <v>303</v>
      </c>
    </row>
    <row r="30" ht="18.75">
      <c r="D30" s="9" t="s">
        <v>304</v>
      </c>
    </row>
    <row r="31" ht="18.75">
      <c r="D31" s="9" t="s">
        <v>305</v>
      </c>
    </row>
    <row r="32" spans="1:6" s="172" customFormat="1" ht="18.75">
      <c r="A32" s="9"/>
      <c r="B32" s="9"/>
      <c r="C32" s="9"/>
      <c r="D32" s="9" t="s">
        <v>306</v>
      </c>
      <c r="E32" s="9"/>
      <c r="F32" s="9"/>
    </row>
    <row r="33" ht="18.75">
      <c r="D33" s="8" t="s">
        <v>307</v>
      </c>
    </row>
    <row r="34" ht="18.75">
      <c r="D34" s="8" t="s">
        <v>303</v>
      </c>
    </row>
    <row r="35" ht="18.75">
      <c r="D35" s="8" t="s">
        <v>308</v>
      </c>
    </row>
    <row r="36" spans="1:6" s="172" customFormat="1" ht="18.75">
      <c r="A36" s="9"/>
      <c r="B36" s="9"/>
      <c r="C36" s="9"/>
      <c r="D36" s="9" t="s">
        <v>309</v>
      </c>
      <c r="E36" s="9"/>
      <c r="F36" s="9"/>
    </row>
    <row r="37" ht="18.75">
      <c r="D37" s="8" t="s">
        <v>310</v>
      </c>
    </row>
    <row r="38" ht="18.75">
      <c r="D38" s="8" t="s">
        <v>311</v>
      </c>
    </row>
    <row r="39" spans="1:6" s="172" customFormat="1" ht="18.75">
      <c r="A39" s="9"/>
      <c r="B39" s="9"/>
      <c r="C39" s="9"/>
      <c r="D39" s="9" t="s">
        <v>312</v>
      </c>
      <c r="E39" s="9"/>
      <c r="F39" s="9"/>
    </row>
    <row r="40" spans="1:6" s="172" customFormat="1" ht="18.75">
      <c r="A40" s="9"/>
      <c r="B40" s="9"/>
      <c r="C40" s="9"/>
      <c r="D40" s="9" t="s">
        <v>313</v>
      </c>
      <c r="E40" s="9"/>
      <c r="F40" s="9"/>
    </row>
    <row r="41" spans="1:6" s="172" customFormat="1" ht="18.75">
      <c r="A41" s="9"/>
      <c r="B41" s="9"/>
      <c r="C41" s="9"/>
      <c r="D41" s="9" t="s">
        <v>268</v>
      </c>
      <c r="E41" s="9"/>
      <c r="F41" s="9"/>
    </row>
    <row r="42" spans="1:6" s="172" customFormat="1" ht="18.75">
      <c r="A42" s="9"/>
      <c r="B42" s="9"/>
      <c r="C42" s="9"/>
      <c r="D42" s="9" t="s">
        <v>314</v>
      </c>
      <c r="E42" s="9"/>
      <c r="F42" s="9"/>
    </row>
    <row r="43" ht="18.75">
      <c r="D43" s="9" t="s">
        <v>315</v>
      </c>
    </row>
    <row r="44" ht="18.75">
      <c r="D44" s="9" t="s">
        <v>316</v>
      </c>
    </row>
    <row r="45" ht="18.75">
      <c r="D45" s="9"/>
    </row>
    <row r="46" spans="1:6" s="172" customFormat="1" ht="18.75">
      <c r="A46" s="9"/>
      <c r="B46" s="9"/>
      <c r="C46" s="173" t="s">
        <v>317</v>
      </c>
      <c r="E46" s="9"/>
      <c r="F46" s="9"/>
    </row>
    <row r="47" spans="1:6" s="172" customFormat="1" ht="18.75">
      <c r="A47" s="9"/>
      <c r="B47" s="9"/>
      <c r="C47" s="9"/>
      <c r="D47" s="9" t="s">
        <v>318</v>
      </c>
      <c r="E47" s="9"/>
      <c r="F47" s="9"/>
    </row>
    <row r="48" spans="1:6" s="172" customFormat="1" ht="18.75">
      <c r="A48" s="9"/>
      <c r="B48" s="9"/>
      <c r="C48" s="9"/>
      <c r="D48" s="9" t="s">
        <v>319</v>
      </c>
      <c r="E48" s="9"/>
      <c r="F48" s="9"/>
    </row>
    <row r="49" spans="1:6" s="172" customFormat="1" ht="18.75">
      <c r="A49" s="9"/>
      <c r="B49" s="9"/>
      <c r="C49" s="9"/>
      <c r="D49" s="9" t="s">
        <v>320</v>
      </c>
      <c r="E49" s="9"/>
      <c r="F49" s="9"/>
    </row>
    <row r="50" spans="1:6" s="172" customFormat="1" ht="18.75">
      <c r="A50" s="9"/>
      <c r="B50" s="9"/>
      <c r="C50" s="9"/>
      <c r="D50" s="9" t="s">
        <v>321</v>
      </c>
      <c r="E50" s="9"/>
      <c r="F50" s="9"/>
    </row>
    <row r="51" spans="1:6" s="172" customFormat="1" ht="18.75">
      <c r="A51" s="9"/>
      <c r="B51" s="9"/>
      <c r="C51" s="9"/>
      <c r="D51" s="9" t="s">
        <v>322</v>
      </c>
      <c r="E51" s="9"/>
      <c r="F51" s="9"/>
    </row>
    <row r="52" spans="1:6" s="172" customFormat="1" ht="18.75">
      <c r="A52" s="9"/>
      <c r="B52" s="9"/>
      <c r="C52" s="9"/>
      <c r="D52" s="9" t="s">
        <v>323</v>
      </c>
      <c r="E52" s="9"/>
      <c r="F52" s="9"/>
    </row>
    <row r="53" ht="18.75">
      <c r="D53" s="9" t="s">
        <v>302</v>
      </c>
    </row>
    <row r="54" ht="18.75">
      <c r="D54" s="8" t="s">
        <v>303</v>
      </c>
    </row>
    <row r="55" ht="18.75">
      <c r="D55" s="9" t="s">
        <v>304</v>
      </c>
    </row>
    <row r="56" spans="1:256" ht="18.75">
      <c r="A56" s="9"/>
      <c r="B56" s="9"/>
      <c r="C56" s="9"/>
      <c r="D56" s="9" t="s">
        <v>305</v>
      </c>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9"/>
    </row>
    <row r="57" spans="1:6" s="172" customFormat="1" ht="18.75">
      <c r="A57" s="9"/>
      <c r="B57" s="9"/>
      <c r="C57" s="9"/>
      <c r="D57" s="9" t="s">
        <v>324</v>
      </c>
      <c r="E57" s="9"/>
      <c r="F57" s="9"/>
    </row>
    <row r="58" ht="18.75">
      <c r="D58" s="8" t="s">
        <v>325</v>
      </c>
    </row>
    <row r="59" ht="18.75">
      <c r="D59" s="8" t="s">
        <v>326</v>
      </c>
    </row>
    <row r="60" ht="18.75">
      <c r="D60" s="8" t="s">
        <v>307</v>
      </c>
    </row>
    <row r="61" ht="18.75">
      <c r="D61" s="8" t="s">
        <v>303</v>
      </c>
    </row>
    <row r="62" ht="18.75">
      <c r="D62" s="9" t="s">
        <v>327</v>
      </c>
    </row>
    <row r="63" ht="18.75">
      <c r="D63" s="9"/>
    </row>
    <row r="64" spans="3:6" ht="18.75">
      <c r="C64" s="175" t="s">
        <v>328</v>
      </c>
      <c r="D64" s="175"/>
      <c r="E64" s="175"/>
      <c r="F64" s="5"/>
    </row>
    <row r="65" ht="18.75">
      <c r="D65" s="3" t="s">
        <v>189</v>
      </c>
    </row>
    <row r="66" ht="18.75">
      <c r="D66" s="3" t="s">
        <v>190</v>
      </c>
    </row>
    <row r="67" ht="18.75">
      <c r="D67" s="3" t="s">
        <v>191</v>
      </c>
    </row>
    <row r="68" ht="18.75">
      <c r="D68" s="8" t="s">
        <v>192</v>
      </c>
    </row>
    <row r="69" ht="18.75">
      <c r="D69" s="8" t="s">
        <v>261</v>
      </c>
    </row>
    <row r="70" ht="18.75">
      <c r="D70" s="3" t="s">
        <v>143</v>
      </c>
    </row>
    <row r="71" spans="3:4" ht="18.75">
      <c r="C71" s="3" t="s">
        <v>329</v>
      </c>
      <c r="D71" s="3" t="s">
        <v>144</v>
      </c>
    </row>
    <row r="72" ht="18.75">
      <c r="D72" s="3" t="s">
        <v>145</v>
      </c>
    </row>
    <row r="73" ht="18.75">
      <c r="D73" s="3" t="s">
        <v>146</v>
      </c>
    </row>
    <row r="74" ht="18.75">
      <c r="D74" s="3" t="s">
        <v>147</v>
      </c>
    </row>
    <row r="75" ht="18.75">
      <c r="D75" s="3" t="s">
        <v>148</v>
      </c>
    </row>
    <row r="76" ht="18.75">
      <c r="D76" s="3" t="s">
        <v>149</v>
      </c>
    </row>
    <row r="77" ht="18.75">
      <c r="D77" s="3" t="s">
        <v>330</v>
      </c>
    </row>
    <row r="78" ht="18.75">
      <c r="D78" s="3" t="s">
        <v>150</v>
      </c>
    </row>
    <row r="79" ht="18.75">
      <c r="D79" s="3" t="s">
        <v>151</v>
      </c>
    </row>
    <row r="80" ht="18.75">
      <c r="D80" s="3" t="s">
        <v>152</v>
      </c>
    </row>
    <row r="81" ht="18.75">
      <c r="D81" s="3" t="s">
        <v>153</v>
      </c>
    </row>
    <row r="82" ht="18.75">
      <c r="D82" s="3" t="s">
        <v>154</v>
      </c>
    </row>
    <row r="83" ht="18.75">
      <c r="D83" s="8" t="s">
        <v>262</v>
      </c>
    </row>
  </sheetData>
  <sheetProtection/>
  <mergeCells count="4">
    <mergeCell ref="B1:E1"/>
    <mergeCell ref="C6:E6"/>
    <mergeCell ref="C10:E10"/>
    <mergeCell ref="C64:E64"/>
  </mergeCells>
  <printOptions/>
  <pageMargins left="0.15748031496062992" right="0.1968503937007874" top="0.35433070866141736" bottom="0.35433070866141736" header="0.5118110236220472" footer="0.5118110236220472"/>
  <pageSetup horizontalDpi="1200" verticalDpi="1200" orientation="portrait" paperSize="9" scale="83" r:id="rId1"/>
</worksheet>
</file>

<file path=xl/worksheets/sheet2.xml><?xml version="1.0" encoding="utf-8"?>
<worksheet xmlns="http://schemas.openxmlformats.org/spreadsheetml/2006/main" xmlns:r="http://schemas.openxmlformats.org/officeDocument/2006/relationships">
  <sheetPr>
    <tabColor rgb="FFFFFF00"/>
  </sheetPr>
  <dimension ref="A1:BB156"/>
  <sheetViews>
    <sheetView showGridLines="0" zoomScale="80" zoomScaleNormal="80" zoomScalePageLayoutView="0" workbookViewId="0" topLeftCell="A1">
      <selection activeCell="B4" sqref="B4:C4"/>
    </sheetView>
  </sheetViews>
  <sheetFormatPr defaultColWidth="8.8515625" defaultRowHeight="15"/>
  <cols>
    <col min="1" max="1" width="3.140625" style="10" customWidth="1"/>
    <col min="2" max="2" width="7.421875" style="13" customWidth="1"/>
    <col min="3" max="3" width="8.57421875" style="13" customWidth="1"/>
    <col min="4" max="4" width="10.00390625" style="10" customWidth="1"/>
    <col min="5" max="5" width="16.8515625" style="10" customWidth="1"/>
    <col min="6" max="6" width="9.421875" style="13" customWidth="1"/>
    <col min="7" max="9" width="13.8515625" style="13" customWidth="1"/>
    <col min="10" max="10" width="3.140625" style="10" customWidth="1"/>
    <col min="11" max="11" width="16.28125" style="10" customWidth="1"/>
    <col min="12" max="12" width="8.57421875" style="10" customWidth="1"/>
    <col min="13" max="18" width="8.421875" style="13" customWidth="1"/>
    <col min="19" max="19" width="3.421875" style="10" customWidth="1"/>
    <col min="20" max="20" width="7.421875" style="10" hidden="1" customWidth="1"/>
    <col min="21" max="24" width="15.00390625" style="10" hidden="1" customWidth="1"/>
    <col min="25" max="25" width="4.28125" style="10" hidden="1" customWidth="1"/>
    <col min="26" max="26" width="7.140625" style="10" hidden="1" customWidth="1"/>
    <col min="27" max="27" width="6.28125" style="10" hidden="1" customWidth="1"/>
    <col min="28" max="28" width="15.00390625" style="10" hidden="1" customWidth="1"/>
    <col min="29" max="31" width="7.421875" style="36" hidden="1" customWidth="1"/>
    <col min="32" max="33" width="16.28125" style="36" hidden="1" customWidth="1"/>
    <col min="34" max="35" width="3.7109375" style="36" hidden="1" customWidth="1"/>
    <col min="36" max="36" width="19.28125" style="10" hidden="1" customWidth="1"/>
    <col min="37" max="38" width="19.8515625" style="10" hidden="1" customWidth="1"/>
    <col min="39" max="40" width="15.421875" style="10" hidden="1" customWidth="1"/>
    <col min="41" max="41" width="5.00390625" style="10" hidden="1" customWidth="1"/>
    <col min="42" max="46" width="7.421875" style="10" hidden="1" customWidth="1"/>
    <col min="47" max="47" width="8.8515625" style="10" hidden="1" customWidth="1"/>
    <col min="48" max="48" width="15.00390625" style="10" hidden="1" customWidth="1"/>
    <col min="49" max="54" width="7.421875" style="10" hidden="1" customWidth="1"/>
    <col min="55" max="56" width="8.8515625" style="10" customWidth="1"/>
    <col min="57" max="16384" width="8.8515625" style="10" customWidth="1"/>
  </cols>
  <sheetData>
    <row r="1" spans="2:20" ht="25.5" customHeight="1" thickBot="1">
      <c r="B1" s="201" t="s">
        <v>264</v>
      </c>
      <c r="C1" s="201"/>
      <c r="D1" s="201"/>
      <c r="E1" s="201"/>
      <c r="F1" s="201"/>
      <c r="G1" s="198" t="s">
        <v>7</v>
      </c>
      <c r="H1" s="198"/>
      <c r="I1" s="198"/>
      <c r="K1" s="11"/>
      <c r="L1" s="11"/>
      <c r="M1" s="11"/>
      <c r="N1" s="11"/>
      <c r="O1" s="11"/>
      <c r="P1" s="11"/>
      <c r="Q1" s="11"/>
      <c r="R1" s="11"/>
      <c r="S1" s="11"/>
      <c r="T1" s="11"/>
    </row>
    <row r="2" spans="11:20" ht="6.75" customHeight="1" thickBot="1" thickTop="1">
      <c r="K2" s="11"/>
      <c r="L2" s="11"/>
      <c r="M2" s="11"/>
      <c r="N2" s="11"/>
      <c r="O2" s="11"/>
      <c r="P2" s="11"/>
      <c r="Q2" s="11"/>
      <c r="R2" s="11"/>
      <c r="S2" s="11"/>
      <c r="T2" s="11"/>
    </row>
    <row r="3" spans="2:20" ht="27" customHeight="1">
      <c r="B3" s="180" t="s">
        <v>187</v>
      </c>
      <c r="C3" s="181"/>
      <c r="D3" s="202" t="s">
        <v>266</v>
      </c>
      <c r="E3" s="203"/>
      <c r="F3" s="204" t="s">
        <v>276</v>
      </c>
      <c r="G3" s="181"/>
      <c r="H3" s="205" t="s">
        <v>277</v>
      </c>
      <c r="I3" s="206"/>
      <c r="K3" s="232" t="s">
        <v>272</v>
      </c>
      <c r="L3" s="233"/>
      <c r="M3" s="233"/>
      <c r="N3" s="233"/>
      <c r="O3" s="233"/>
      <c r="P3" s="233"/>
      <c r="Q3" s="233"/>
      <c r="R3" s="234"/>
      <c r="S3" s="14"/>
      <c r="T3" s="14"/>
    </row>
    <row r="4" spans="2:20" ht="27" customHeight="1">
      <c r="B4" s="225"/>
      <c r="C4" s="226"/>
      <c r="D4" s="223">
        <f>IF(F4="","",F4)</f>
      </c>
      <c r="E4" s="224"/>
      <c r="F4" s="188"/>
      <c r="G4" s="189"/>
      <c r="H4" s="211"/>
      <c r="I4" s="212"/>
      <c r="K4" s="235"/>
      <c r="L4" s="236"/>
      <c r="M4" s="236"/>
      <c r="N4" s="236"/>
      <c r="O4" s="236"/>
      <c r="P4" s="236"/>
      <c r="Q4" s="236"/>
      <c r="R4" s="237"/>
      <c r="S4" s="11"/>
      <c r="T4" s="14"/>
    </row>
    <row r="5" spans="2:20" ht="27" customHeight="1">
      <c r="B5" s="190" t="s">
        <v>64</v>
      </c>
      <c r="C5" s="15" t="s">
        <v>65</v>
      </c>
      <c r="D5" s="221"/>
      <c r="E5" s="222"/>
      <c r="F5" s="16" t="s">
        <v>267</v>
      </c>
      <c r="G5" s="216"/>
      <c r="H5" s="217"/>
      <c r="I5" s="218"/>
      <c r="K5" s="235"/>
      <c r="L5" s="236"/>
      <c r="M5" s="236"/>
      <c r="N5" s="236"/>
      <c r="O5" s="236"/>
      <c r="P5" s="236"/>
      <c r="Q5" s="236"/>
      <c r="R5" s="237"/>
      <c r="S5" s="11"/>
      <c r="T5" s="14"/>
    </row>
    <row r="6" spans="2:20" ht="27" customHeight="1" thickBot="1">
      <c r="B6" s="191"/>
      <c r="C6" s="17" t="s">
        <v>188</v>
      </c>
      <c r="D6" s="219"/>
      <c r="E6" s="219"/>
      <c r="F6" s="219"/>
      <c r="G6" s="219"/>
      <c r="H6" s="219"/>
      <c r="I6" s="220"/>
      <c r="K6" s="235"/>
      <c r="L6" s="236"/>
      <c r="M6" s="236"/>
      <c r="N6" s="236"/>
      <c r="O6" s="236"/>
      <c r="P6" s="236"/>
      <c r="Q6" s="236"/>
      <c r="R6" s="237"/>
      <c r="S6" s="11"/>
      <c r="T6" s="14"/>
    </row>
    <row r="7" spans="2:20" ht="27" customHeight="1" thickBot="1">
      <c r="B7" s="18" t="s">
        <v>0</v>
      </c>
      <c r="C7" s="19"/>
      <c r="D7" s="20"/>
      <c r="E7" s="20"/>
      <c r="F7" s="19"/>
      <c r="G7" s="21">
        <f>IF(SUM(AW13:BB31)&gt;0,"参加制限を超えている種目があります","")</f>
      </c>
      <c r="H7" s="21"/>
      <c r="I7" s="21"/>
      <c r="K7" s="238"/>
      <c r="L7" s="239"/>
      <c r="M7" s="239"/>
      <c r="N7" s="239"/>
      <c r="O7" s="239"/>
      <c r="P7" s="239"/>
      <c r="Q7" s="239"/>
      <c r="R7" s="240"/>
      <c r="S7" s="22"/>
      <c r="T7" s="23"/>
    </row>
    <row r="8" spans="2:18" ht="27" customHeight="1">
      <c r="B8" s="199" t="s">
        <v>3</v>
      </c>
      <c r="C8" s="200"/>
      <c r="D8" s="24"/>
      <c r="E8" s="25" t="s">
        <v>72</v>
      </c>
      <c r="G8" s="26" t="s">
        <v>4</v>
      </c>
      <c r="H8" s="27" t="s">
        <v>5</v>
      </c>
      <c r="I8" s="28" t="s">
        <v>6</v>
      </c>
      <c r="M8" s="10"/>
      <c r="N8" s="10"/>
      <c r="O8" s="10"/>
      <c r="P8" s="10"/>
      <c r="Q8" s="10"/>
      <c r="R8" s="10"/>
    </row>
    <row r="9" spans="2:18" ht="27" customHeight="1" thickBot="1">
      <c r="B9" s="29">
        <f>SUM(A15+A35+A55+A75+A95)</f>
        <v>0</v>
      </c>
      <c r="C9" s="30">
        <f>SUM(A16+A36+A56+A76+A96)</f>
        <v>0</v>
      </c>
      <c r="D9" s="24"/>
      <c r="E9" s="31">
        <f>IF(B4="","",VLOOKUP(B4,Z12:AA14,2,FALSE))</f>
      </c>
      <c r="G9" s="96">
        <f>IF(E9="",0,C9*E9)</f>
        <v>0</v>
      </c>
      <c r="H9" s="97">
        <f>IF('リレー申込票'!I6="",0,'リレー申込票'!I6)</f>
        <v>0</v>
      </c>
      <c r="I9" s="98">
        <f>SUM(G9+H9)</f>
        <v>0</v>
      </c>
      <c r="L9" s="32"/>
      <c r="M9" s="32"/>
      <c r="N9" s="32"/>
      <c r="O9" s="32"/>
      <c r="P9" s="32"/>
      <c r="Q9" s="32"/>
      <c r="R9" s="10"/>
    </row>
    <row r="10" spans="2:37" ht="6.75" customHeight="1" thickBot="1">
      <c r="B10" s="18"/>
      <c r="G10" s="18"/>
      <c r="L10" s="33" t="s">
        <v>248</v>
      </c>
      <c r="M10" s="33" t="s">
        <v>249</v>
      </c>
      <c r="N10" s="34" t="s">
        <v>250</v>
      </c>
      <c r="O10" s="33" t="s">
        <v>251</v>
      </c>
      <c r="P10" s="33" t="s">
        <v>252</v>
      </c>
      <c r="Q10" s="34" t="s">
        <v>253</v>
      </c>
      <c r="S10" s="35"/>
      <c r="T10" s="35"/>
      <c r="U10" s="36"/>
      <c r="V10" s="36"/>
      <c r="W10" s="36"/>
      <c r="X10" s="36"/>
      <c r="Y10" s="36"/>
      <c r="Z10" s="36"/>
      <c r="AA10" s="36"/>
      <c r="AB10" s="36"/>
      <c r="AK10" s="36"/>
    </row>
    <row r="11" spans="2:41" ht="26.25" customHeight="1" thickBot="1">
      <c r="B11" s="227" t="s">
        <v>66</v>
      </c>
      <c r="C11" s="209" t="s">
        <v>67</v>
      </c>
      <c r="D11" s="207" t="s">
        <v>273</v>
      </c>
      <c r="E11" s="37" t="s">
        <v>65</v>
      </c>
      <c r="F11" s="182" t="s">
        <v>68</v>
      </c>
      <c r="G11" s="207" t="s">
        <v>1</v>
      </c>
      <c r="H11" s="207"/>
      <c r="I11" s="208"/>
      <c r="K11" s="38" t="s">
        <v>69</v>
      </c>
      <c r="L11" s="38"/>
      <c r="M11" s="21">
        <f>IF(SUM(AW13:BB31)&gt;0,"参加制限を超えている種目があります","")</f>
      </c>
      <c r="N11" s="21"/>
      <c r="O11" s="21"/>
      <c r="P11" s="21"/>
      <c r="Q11" s="21"/>
      <c r="S11" s="39"/>
      <c r="T11" s="35"/>
      <c r="U11" s="36"/>
      <c r="V11" s="36"/>
      <c r="W11" s="36"/>
      <c r="X11" s="36"/>
      <c r="Y11" s="36"/>
      <c r="Z11" s="36"/>
      <c r="AA11" s="36"/>
      <c r="AB11" s="36"/>
      <c r="AK11" s="36"/>
      <c r="AN11" s="40" t="s">
        <v>239</v>
      </c>
      <c r="AO11" s="40"/>
    </row>
    <row r="12" spans="2:54" ht="26.25" customHeight="1" thickBot="1">
      <c r="B12" s="191"/>
      <c r="C12" s="210"/>
      <c r="D12" s="210"/>
      <c r="E12" s="41" t="s">
        <v>70</v>
      </c>
      <c r="F12" s="183"/>
      <c r="G12" s="213" t="s">
        <v>2</v>
      </c>
      <c r="H12" s="214"/>
      <c r="I12" s="215"/>
      <c r="K12" s="42" t="s">
        <v>193</v>
      </c>
      <c r="L12" s="43" t="s">
        <v>244</v>
      </c>
      <c r="M12" s="43" t="s">
        <v>245</v>
      </c>
      <c r="N12" s="44" t="s">
        <v>215</v>
      </c>
      <c r="O12" s="45" t="s">
        <v>247</v>
      </c>
      <c r="P12" s="45" t="s">
        <v>246</v>
      </c>
      <c r="Q12" s="46" t="s">
        <v>216</v>
      </c>
      <c r="T12" s="35"/>
      <c r="U12" s="36" t="s">
        <v>217</v>
      </c>
      <c r="V12" s="36" t="s">
        <v>218</v>
      </c>
      <c r="W12" s="36" t="s">
        <v>215</v>
      </c>
      <c r="X12" s="36" t="s">
        <v>216</v>
      </c>
      <c r="Y12" s="47">
        <v>1</v>
      </c>
      <c r="Z12" s="36" t="s">
        <v>78</v>
      </c>
      <c r="AA12" s="36">
        <v>1300</v>
      </c>
      <c r="AK12" s="36"/>
      <c r="AN12" s="42" t="s">
        <v>193</v>
      </c>
      <c r="AO12" s="43" t="s">
        <v>254</v>
      </c>
      <c r="AP12" s="43" t="s">
        <v>242</v>
      </c>
      <c r="AQ12" s="44" t="s">
        <v>223</v>
      </c>
      <c r="AR12" s="45" t="s">
        <v>255</v>
      </c>
      <c r="AS12" s="45" t="s">
        <v>243</v>
      </c>
      <c r="AT12" s="46" t="s">
        <v>224</v>
      </c>
      <c r="AV12" s="42" t="s">
        <v>193</v>
      </c>
      <c r="AW12" s="43" t="s">
        <v>254</v>
      </c>
      <c r="AX12" s="43" t="s">
        <v>242</v>
      </c>
      <c r="AY12" s="44" t="s">
        <v>223</v>
      </c>
      <c r="AZ12" s="45" t="s">
        <v>255</v>
      </c>
      <c r="BA12" s="45" t="s">
        <v>243</v>
      </c>
      <c r="BB12" s="46" t="s">
        <v>224</v>
      </c>
    </row>
    <row r="13" spans="2:54" ht="26.25" customHeight="1">
      <c r="B13" s="192" t="s">
        <v>71</v>
      </c>
      <c r="C13" s="195" t="s">
        <v>218</v>
      </c>
      <c r="D13" s="185">
        <v>1234</v>
      </c>
      <c r="E13" s="48" t="s">
        <v>9</v>
      </c>
      <c r="F13" s="184">
        <v>2</v>
      </c>
      <c r="G13" s="49" t="s">
        <v>8</v>
      </c>
      <c r="H13" s="50"/>
      <c r="I13" s="51"/>
      <c r="K13" s="52" t="s">
        <v>194</v>
      </c>
      <c r="L13" s="151">
        <f aca="true" t="shared" si="0" ref="L13:Q13">COUNTIF($AK$15:$AL$114,L$10&amp;$K13)</f>
        <v>0</v>
      </c>
      <c r="M13" s="151">
        <f t="shared" si="0"/>
        <v>0</v>
      </c>
      <c r="N13" s="151">
        <f t="shared" si="0"/>
        <v>0</v>
      </c>
      <c r="O13" s="151">
        <f t="shared" si="0"/>
        <v>0</v>
      </c>
      <c r="P13" s="151">
        <f t="shared" si="0"/>
        <v>0</v>
      </c>
      <c r="Q13" s="152">
        <f t="shared" si="0"/>
        <v>0</v>
      </c>
      <c r="T13" s="35"/>
      <c r="U13" s="36" t="s">
        <v>204</v>
      </c>
      <c r="V13" s="36" t="s">
        <v>204</v>
      </c>
      <c r="W13" s="36" t="s">
        <v>204</v>
      </c>
      <c r="X13" s="36" t="s">
        <v>204</v>
      </c>
      <c r="Y13" s="47">
        <v>2</v>
      </c>
      <c r="Z13" s="36" t="s">
        <v>202</v>
      </c>
      <c r="AA13" s="36">
        <v>800</v>
      </c>
      <c r="AK13" s="36"/>
      <c r="AL13" s="36"/>
      <c r="AM13" s="36"/>
      <c r="AN13" s="53" t="s">
        <v>194</v>
      </c>
      <c r="AO13" s="54" t="s">
        <v>256</v>
      </c>
      <c r="AP13" s="54" t="s">
        <v>238</v>
      </c>
      <c r="AQ13" s="54" t="s">
        <v>238</v>
      </c>
      <c r="AR13" s="54" t="s">
        <v>256</v>
      </c>
      <c r="AS13" s="54" t="s">
        <v>238</v>
      </c>
      <c r="AT13" s="55" t="s">
        <v>238</v>
      </c>
      <c r="AV13" s="53" t="s">
        <v>194</v>
      </c>
      <c r="AW13" s="56"/>
      <c r="AX13" s="56">
        <f>IF(M13-AP13&lt;1,0,M13-AP13)</f>
        <v>0</v>
      </c>
      <c r="AY13" s="56">
        <f>IF(N13-AQ13&lt;1,0,N13-AQ13)</f>
        <v>0</v>
      </c>
      <c r="AZ13" s="56"/>
      <c r="BA13" s="56">
        <f>IF(P13-AS13&lt;1,0,P13-AS13)</f>
        <v>0</v>
      </c>
      <c r="BB13" s="57">
        <f>IF(Q13-AT13&lt;1,0,Q13-AT13)</f>
        <v>0</v>
      </c>
    </row>
    <row r="14" spans="2:54" ht="26.25" customHeight="1">
      <c r="B14" s="193"/>
      <c r="C14" s="196"/>
      <c r="D14" s="197"/>
      <c r="E14" s="58" t="s">
        <v>10</v>
      </c>
      <c r="F14" s="185"/>
      <c r="G14" s="59">
        <v>10129</v>
      </c>
      <c r="H14" s="60"/>
      <c r="I14" s="61"/>
      <c r="K14" s="52" t="s">
        <v>225</v>
      </c>
      <c r="L14" s="165" t="s">
        <v>195</v>
      </c>
      <c r="M14" s="165" t="s">
        <v>282</v>
      </c>
      <c r="N14" s="165" t="s">
        <v>282</v>
      </c>
      <c r="O14" s="165" t="s">
        <v>282</v>
      </c>
      <c r="P14" s="165" t="s">
        <v>282</v>
      </c>
      <c r="Q14" s="152">
        <f>COUNTIF($AK$15:$AL$114,Q$10&amp;$K14)</f>
        <v>0</v>
      </c>
      <c r="T14" s="35"/>
      <c r="U14" s="36" t="s">
        <v>269</v>
      </c>
      <c r="V14" s="36" t="s">
        <v>269</v>
      </c>
      <c r="W14" s="36" t="s">
        <v>269</v>
      </c>
      <c r="X14" s="36" t="s">
        <v>270</v>
      </c>
      <c r="Y14" s="47">
        <v>3</v>
      </c>
      <c r="Z14" s="36" t="s">
        <v>203</v>
      </c>
      <c r="AA14" s="36">
        <v>600</v>
      </c>
      <c r="AK14" s="36"/>
      <c r="AN14" s="53" t="s">
        <v>225</v>
      </c>
      <c r="AO14" s="62" t="s">
        <v>195</v>
      </c>
      <c r="AP14" s="62" t="s">
        <v>195</v>
      </c>
      <c r="AQ14" s="62" t="s">
        <v>195</v>
      </c>
      <c r="AR14" s="62" t="s">
        <v>195</v>
      </c>
      <c r="AS14" s="62" t="s">
        <v>195</v>
      </c>
      <c r="AT14" s="55" t="s">
        <v>238</v>
      </c>
      <c r="AV14" s="53" t="s">
        <v>225</v>
      </c>
      <c r="AW14" s="63"/>
      <c r="AX14" s="63"/>
      <c r="AY14" s="63"/>
      <c r="AZ14" s="63"/>
      <c r="BA14" s="63"/>
      <c r="BB14" s="57">
        <f>IF(Q14-AT14&lt;1,0,Q14-AT14)</f>
        <v>0</v>
      </c>
    </row>
    <row r="15" spans="1:54" ht="27" customHeight="1">
      <c r="A15" s="64">
        <f>COUNTA(E15,E17,E19,E21,E23,E25,E27,E29,E31,E33)</f>
        <v>0</v>
      </c>
      <c r="B15" s="186">
        <f>IF(AI15&lt;1,1,"ﾅﾝﾊﾞｰｶｰﾄﾞが重複しています")</f>
        <v>1</v>
      </c>
      <c r="C15" s="194"/>
      <c r="D15" s="194"/>
      <c r="E15" s="65"/>
      <c r="F15" s="176"/>
      <c r="G15" s="66"/>
      <c r="H15" s="66"/>
      <c r="I15" s="67"/>
      <c r="K15" s="52" t="s">
        <v>196</v>
      </c>
      <c r="L15" s="151">
        <f>COUNTIF($AK$15:$AL$114,L$10&amp;$K15)</f>
        <v>0</v>
      </c>
      <c r="M15" s="151">
        <f>COUNTIF($AK$15:$AL$114,M$10&amp;$K15)</f>
        <v>0</v>
      </c>
      <c r="N15" s="151">
        <f>COUNTIF($AK$15:$AL$114,N$10&amp;$K15)</f>
        <v>0</v>
      </c>
      <c r="O15" s="151">
        <f>COUNTIF($AK$15:$AL$114,O$10&amp;$K15)</f>
        <v>0</v>
      </c>
      <c r="P15" s="151">
        <f>COUNTIF($AK$15:$AL$114,P$10&amp;$K15)</f>
        <v>0</v>
      </c>
      <c r="Q15" s="166" t="s">
        <v>282</v>
      </c>
      <c r="T15" s="35"/>
      <c r="U15" s="36" t="s">
        <v>271</v>
      </c>
      <c r="V15" s="36" t="s">
        <v>271</v>
      </c>
      <c r="W15" s="10" t="s">
        <v>212</v>
      </c>
      <c r="X15" s="36" t="s">
        <v>271</v>
      </c>
      <c r="Y15" s="47">
        <v>4</v>
      </c>
      <c r="Z15" s="36"/>
      <c r="AA15" s="36"/>
      <c r="AB15" s="36"/>
      <c r="AC15" s="156">
        <f>IF(D15="","",C15&amp;D15)</f>
      </c>
      <c r="AD15" s="156">
        <f>IF(AC15="",1,AC15)</f>
        <v>1</v>
      </c>
      <c r="AE15" s="156">
        <f>IF(ISERROR(VLOOKUP(AD15,$AC$13:AC14,1,FALSE)),0,VLOOKUP(AD15,$AC$13:AC14,1,FALSE))</f>
        <v>0</v>
      </c>
      <c r="AF15" s="156">
        <f>IF(D15="","",C15&amp;D15&amp;E15)</f>
      </c>
      <c r="AG15" s="156">
        <f>IF(AF15="",1,AF15)</f>
        <v>1</v>
      </c>
      <c r="AH15" s="157">
        <f>IF(ISERROR(VLOOKUP(AG15,$AF$13:AF14,1,FALSE)),0,VLOOKUP(AG15,$AF$13:AF14,1,FALSE))</f>
        <v>0</v>
      </c>
      <c r="AI15" s="157">
        <f>IF(AD15=AE15,1,0)-AH16</f>
        <v>0</v>
      </c>
      <c r="AJ15" s="69"/>
      <c r="AK15" s="156">
        <f>$B$4&amp;C15&amp;G15</f>
      </c>
      <c r="AL15" s="68">
        <f>$B$4&amp;C15&amp;H15</f>
      </c>
      <c r="AN15" s="53" t="s">
        <v>196</v>
      </c>
      <c r="AO15" s="54" t="s">
        <v>256</v>
      </c>
      <c r="AP15" s="54" t="s">
        <v>238</v>
      </c>
      <c r="AQ15" s="54" t="s">
        <v>238</v>
      </c>
      <c r="AR15" s="54" t="s">
        <v>258</v>
      </c>
      <c r="AS15" s="54" t="s">
        <v>238</v>
      </c>
      <c r="AT15" s="70" t="s">
        <v>195</v>
      </c>
      <c r="AV15" s="53" t="s">
        <v>196</v>
      </c>
      <c r="AW15" s="56"/>
      <c r="AX15" s="56">
        <f>IF(M15-AP15&lt;1,0,M15-AP15)</f>
        <v>0</v>
      </c>
      <c r="AY15" s="56">
        <f>IF(N15-AQ15&lt;1,0,N15-AQ15)</f>
        <v>0</v>
      </c>
      <c r="AZ15" s="56"/>
      <c r="BA15" s="56">
        <f>IF(P15-AS15&lt;1,0,P15-AS15)</f>
        <v>0</v>
      </c>
      <c r="BB15" s="71"/>
    </row>
    <row r="16" spans="1:54" ht="27" customHeight="1">
      <c r="A16" s="72">
        <f>COUNTA(G15:I15,G17:I17,G19:I19,G21:I21,G23:I23,G25:I25,G27:I27,G29:I29,G31:I31,G33:I33)</f>
        <v>0</v>
      </c>
      <c r="B16" s="187"/>
      <c r="C16" s="194"/>
      <c r="D16" s="194"/>
      <c r="E16" s="65"/>
      <c r="F16" s="177"/>
      <c r="G16" s="66"/>
      <c r="H16" s="66"/>
      <c r="I16" s="67"/>
      <c r="K16" s="52" t="s">
        <v>197</v>
      </c>
      <c r="L16" s="151">
        <f>COUNTIF($AK$15:$AL$114,L$10&amp;$K16)</f>
        <v>0</v>
      </c>
      <c r="M16" s="151">
        <f>COUNTIF($AK$15:$AL$114,M$10&amp;$K16)</f>
        <v>0</v>
      </c>
      <c r="N16" s="165" t="s">
        <v>282</v>
      </c>
      <c r="O16" s="151">
        <f>COUNTIF($AK$15:$AL$114,O$10&amp;$K16)</f>
        <v>0</v>
      </c>
      <c r="P16" s="151">
        <f>COUNTIF($AK$15:$AL$114,P$10&amp;$K16)</f>
        <v>0</v>
      </c>
      <c r="Q16" s="152">
        <f>COUNTIF($AK$15:$AL$114,Q$10&amp;$K16)</f>
        <v>0</v>
      </c>
      <c r="T16" s="35"/>
      <c r="U16" s="10" t="s">
        <v>226</v>
      </c>
      <c r="V16" s="10" t="s">
        <v>212</v>
      </c>
      <c r="W16" s="36" t="s">
        <v>235</v>
      </c>
      <c r="X16" s="36" t="s">
        <v>212</v>
      </c>
      <c r="Y16" s="47">
        <v>5</v>
      </c>
      <c r="Z16" s="36"/>
      <c r="AA16" s="36"/>
      <c r="AB16" s="36"/>
      <c r="AC16" s="158"/>
      <c r="AD16" s="159"/>
      <c r="AE16" s="159"/>
      <c r="AF16" s="159"/>
      <c r="AG16" s="159"/>
      <c r="AH16" s="157">
        <f>IF(AG15=AH15,1,0)</f>
        <v>0</v>
      </c>
      <c r="AI16" s="157"/>
      <c r="AJ16" s="74"/>
      <c r="AK16" s="159"/>
      <c r="AL16" s="73"/>
      <c r="AM16" s="36"/>
      <c r="AN16" s="53" t="s">
        <v>197</v>
      </c>
      <c r="AO16" s="54" t="s">
        <v>257</v>
      </c>
      <c r="AP16" s="54" t="s">
        <v>238</v>
      </c>
      <c r="AQ16" s="62" t="s">
        <v>195</v>
      </c>
      <c r="AR16" s="54" t="s">
        <v>258</v>
      </c>
      <c r="AS16" s="54" t="s">
        <v>238</v>
      </c>
      <c r="AT16" s="55" t="s">
        <v>238</v>
      </c>
      <c r="AV16" s="53" t="s">
        <v>197</v>
      </c>
      <c r="AW16" s="56"/>
      <c r="AX16" s="56">
        <f>IF(M16-AP16&lt;1,0,M16-AP16)</f>
        <v>0</v>
      </c>
      <c r="AY16" s="63"/>
      <c r="AZ16" s="56"/>
      <c r="BA16" s="56">
        <f>IF(P16-AS16&lt;1,0,P16-AS16)</f>
        <v>0</v>
      </c>
      <c r="BB16" s="56">
        <f>IF(Q16-AT16&lt;1,0,Q16-AT16)</f>
        <v>0</v>
      </c>
    </row>
    <row r="17" spans="2:54" ht="27" customHeight="1">
      <c r="B17" s="186">
        <f>IF(AI17&lt;1,2,"ﾅﾝﾊﾞｰｶｰﾄﾞが重複しています")</f>
        <v>2</v>
      </c>
      <c r="C17" s="194"/>
      <c r="D17" s="194"/>
      <c r="E17" s="65"/>
      <c r="F17" s="176"/>
      <c r="G17" s="66"/>
      <c r="H17" s="66"/>
      <c r="I17" s="67"/>
      <c r="K17" s="52" t="s">
        <v>227</v>
      </c>
      <c r="L17" s="151">
        <f>COUNTIF($AK$15:$AL$114,L$10&amp;$K17)</f>
        <v>0</v>
      </c>
      <c r="M17" s="151">
        <f>COUNTIF($AK$15:$AL$114,M$10&amp;$K17)</f>
        <v>0</v>
      </c>
      <c r="N17" s="165" t="s">
        <v>282</v>
      </c>
      <c r="O17" s="165" t="s">
        <v>282</v>
      </c>
      <c r="P17" s="165" t="s">
        <v>282</v>
      </c>
      <c r="Q17" s="166" t="s">
        <v>282</v>
      </c>
      <c r="T17" s="35"/>
      <c r="U17" s="10" t="s">
        <v>228</v>
      </c>
      <c r="V17" s="10" t="s">
        <v>230</v>
      </c>
      <c r="W17" s="10" t="s">
        <v>205</v>
      </c>
      <c r="X17" s="36" t="s">
        <v>236</v>
      </c>
      <c r="Y17" s="47">
        <v>6</v>
      </c>
      <c r="Z17" s="36"/>
      <c r="AA17" s="36"/>
      <c r="AB17" s="36"/>
      <c r="AC17" s="156">
        <f>IF(D17="","",C17&amp;D17)</f>
      </c>
      <c r="AD17" s="156">
        <f>IF(AC17="",1,AC17)</f>
        <v>1</v>
      </c>
      <c r="AE17" s="156">
        <f>IF(ISERROR(VLOOKUP(AD17,$AC$13:AC16,1,FALSE)),0,VLOOKUP(AD17,$AC$13:AC16,1,FALSE))</f>
        <v>0</v>
      </c>
      <c r="AF17" s="156">
        <f>IF(D17="","",C17&amp;D17&amp;E17)</f>
      </c>
      <c r="AG17" s="156">
        <f>IF(AF17="",1,AF17)</f>
        <v>1</v>
      </c>
      <c r="AH17" s="157">
        <f>IF(ISERROR(VLOOKUP(AG17,$AF$13:AF16,1,FALSE)),0,VLOOKUP(AG17,$AF$13:AF16,1,FALSE))</f>
        <v>0</v>
      </c>
      <c r="AI17" s="157">
        <f>IF(AD17=AE17,1,0)-AH18</f>
        <v>0</v>
      </c>
      <c r="AJ17" s="69"/>
      <c r="AK17" s="156">
        <f>$B$4&amp;C17&amp;G17</f>
      </c>
      <c r="AL17" s="68">
        <f>$B$4&amp;C17&amp;H17</f>
      </c>
      <c r="AM17" s="36"/>
      <c r="AN17" s="53" t="s">
        <v>227</v>
      </c>
      <c r="AO17" s="54" t="s">
        <v>256</v>
      </c>
      <c r="AP17" s="54" t="s">
        <v>238</v>
      </c>
      <c r="AQ17" s="62" t="s">
        <v>195</v>
      </c>
      <c r="AR17" s="62" t="s">
        <v>195</v>
      </c>
      <c r="AS17" s="62" t="s">
        <v>195</v>
      </c>
      <c r="AT17" s="70" t="s">
        <v>195</v>
      </c>
      <c r="AV17" s="53" t="s">
        <v>227</v>
      </c>
      <c r="AW17" s="56"/>
      <c r="AX17" s="56">
        <f>IF(M17-AP17&lt;1,0,M17-AP17)</f>
        <v>0</v>
      </c>
      <c r="AY17" s="63"/>
      <c r="AZ17" s="63"/>
      <c r="BA17" s="63"/>
      <c r="BB17" s="71"/>
    </row>
    <row r="18" spans="2:54" ht="27" customHeight="1">
      <c r="B18" s="187"/>
      <c r="C18" s="194"/>
      <c r="D18" s="194"/>
      <c r="E18" s="65"/>
      <c r="F18" s="177"/>
      <c r="G18" s="66"/>
      <c r="H18" s="66"/>
      <c r="I18" s="67"/>
      <c r="K18" s="52" t="s">
        <v>198</v>
      </c>
      <c r="L18" s="165" t="s">
        <v>282</v>
      </c>
      <c r="M18" s="165" t="s">
        <v>283</v>
      </c>
      <c r="N18" s="151">
        <f>COUNTIF($AK$15:$AL$114,N$10&amp;$K18)</f>
        <v>0</v>
      </c>
      <c r="O18" s="151">
        <f>COUNTIF($AK$15:$AL$114,O$10&amp;$K18)</f>
        <v>0</v>
      </c>
      <c r="P18" s="151">
        <f>COUNTIF($AK$15:$AL$114,P$10&amp;$K18)</f>
        <v>0</v>
      </c>
      <c r="Q18" s="152">
        <f>COUNTIF($AK$15:$AL$114,Q$10&amp;$K18)</f>
        <v>0</v>
      </c>
      <c r="T18" s="35"/>
      <c r="U18" s="10" t="s">
        <v>213</v>
      </c>
      <c r="V18" s="10" t="s">
        <v>205</v>
      </c>
      <c r="W18" s="10" t="s">
        <v>200</v>
      </c>
      <c r="X18" s="10" t="s">
        <v>205</v>
      </c>
      <c r="Y18" s="47">
        <v>7</v>
      </c>
      <c r="Z18" s="36"/>
      <c r="AA18" s="36"/>
      <c r="AB18" s="36"/>
      <c r="AC18" s="158"/>
      <c r="AD18" s="159"/>
      <c r="AE18" s="159"/>
      <c r="AF18" s="159"/>
      <c r="AG18" s="159"/>
      <c r="AH18" s="157">
        <f>IF(AG17=AH17,1,0)</f>
        <v>0</v>
      </c>
      <c r="AI18" s="157"/>
      <c r="AJ18" s="74"/>
      <c r="AK18" s="159"/>
      <c r="AL18" s="73"/>
      <c r="AM18" s="36"/>
      <c r="AN18" s="53" t="s">
        <v>198</v>
      </c>
      <c r="AO18" s="62" t="s">
        <v>195</v>
      </c>
      <c r="AP18" s="62" t="s">
        <v>195</v>
      </c>
      <c r="AQ18" s="54" t="s">
        <v>238</v>
      </c>
      <c r="AR18" s="54" t="s">
        <v>258</v>
      </c>
      <c r="AS18" s="54" t="s">
        <v>240</v>
      </c>
      <c r="AT18" s="55" t="s">
        <v>238</v>
      </c>
      <c r="AV18" s="53" t="s">
        <v>198</v>
      </c>
      <c r="AW18" s="63"/>
      <c r="AX18" s="63"/>
      <c r="AY18" s="56">
        <f>IF(N18-AQ18&lt;1,0,N18-AQ18)</f>
        <v>0</v>
      </c>
      <c r="AZ18" s="56"/>
      <c r="BA18" s="56">
        <f>IF(P18-AS18&lt;1,0,P18-AS18)</f>
        <v>0</v>
      </c>
      <c r="BB18" s="57">
        <f>IF(Q18-AT18&lt;1,0,Q18-AT18)</f>
        <v>0</v>
      </c>
    </row>
    <row r="19" spans="2:54" ht="27" customHeight="1">
      <c r="B19" s="186">
        <f>IF(AI19&lt;1,3,"ﾅﾝﾊﾞｰｶｰﾄﾞが重複しています")</f>
        <v>3</v>
      </c>
      <c r="C19" s="194"/>
      <c r="D19" s="194"/>
      <c r="E19" s="65"/>
      <c r="F19" s="176"/>
      <c r="G19" s="66"/>
      <c r="H19" s="66"/>
      <c r="I19" s="67"/>
      <c r="K19" s="52" t="s">
        <v>229</v>
      </c>
      <c r="L19" s="151">
        <f>COUNTIF($AK$15:$AL$114,L$10&amp;$K19)</f>
        <v>0</v>
      </c>
      <c r="M19" s="151">
        <f>COUNTIF($AK$15:$AL$114,M$10&amp;$K19)</f>
        <v>0</v>
      </c>
      <c r="N19" s="165" t="s">
        <v>284</v>
      </c>
      <c r="O19" s="165" t="s">
        <v>282</v>
      </c>
      <c r="P19" s="165" t="s">
        <v>282</v>
      </c>
      <c r="Q19" s="166" t="s">
        <v>283</v>
      </c>
      <c r="T19" s="35"/>
      <c r="U19" s="10" t="s">
        <v>205</v>
      </c>
      <c r="V19" s="10" t="s">
        <v>200</v>
      </c>
      <c r="W19" s="10" t="s">
        <v>207</v>
      </c>
      <c r="X19" s="10" t="s">
        <v>200</v>
      </c>
      <c r="Y19" s="47" t="s">
        <v>210</v>
      </c>
      <c r="Z19" s="36"/>
      <c r="AA19" s="36"/>
      <c r="AB19" s="36"/>
      <c r="AC19" s="156">
        <f>IF(D19="","",C19&amp;D19)</f>
      </c>
      <c r="AD19" s="156">
        <f>IF(AC19="",1,AC19)</f>
        <v>1</v>
      </c>
      <c r="AE19" s="156">
        <f>IF(ISERROR(VLOOKUP(AD19,$AC$13:AC18,1,FALSE)),0,VLOOKUP(AD19,$AC$13:AC18,1,FALSE))</f>
        <v>0</v>
      </c>
      <c r="AF19" s="156">
        <f>IF(D19="","",C19&amp;D19&amp;E19)</f>
      </c>
      <c r="AG19" s="156">
        <f>IF(AF19="",1,AF19)</f>
        <v>1</v>
      </c>
      <c r="AH19" s="157">
        <f>IF(ISERROR(VLOOKUP(AG19,$AF$13:AF18,1,FALSE)),0,VLOOKUP(AG19,$AF$13:AF18,1,FALSE))</f>
        <v>0</v>
      </c>
      <c r="AI19" s="157">
        <f>IF(AD19=AE19,1,0)-AH20</f>
        <v>0</v>
      </c>
      <c r="AJ19" s="69"/>
      <c r="AK19" s="156">
        <f>$B$4&amp;C19&amp;G19</f>
      </c>
      <c r="AL19" s="68">
        <f>$B$4&amp;C19&amp;H19</f>
      </c>
      <c r="AM19" s="36"/>
      <c r="AN19" s="53" t="s">
        <v>229</v>
      </c>
      <c r="AO19" s="54" t="s">
        <v>256</v>
      </c>
      <c r="AP19" s="54" t="s">
        <v>238</v>
      </c>
      <c r="AQ19" s="62" t="s">
        <v>195</v>
      </c>
      <c r="AR19" s="62" t="s">
        <v>195</v>
      </c>
      <c r="AS19" s="62" t="s">
        <v>195</v>
      </c>
      <c r="AT19" s="70" t="s">
        <v>195</v>
      </c>
      <c r="AV19" s="53" t="s">
        <v>229</v>
      </c>
      <c r="AW19" s="56"/>
      <c r="AX19" s="56">
        <f>IF(M19-AP19&lt;1,0,M19-AP19)</f>
        <v>0</v>
      </c>
      <c r="AY19" s="63"/>
      <c r="AZ19" s="63"/>
      <c r="BA19" s="63"/>
      <c r="BB19" s="71"/>
    </row>
    <row r="20" spans="2:54" ht="27" customHeight="1">
      <c r="B20" s="187"/>
      <c r="C20" s="194"/>
      <c r="D20" s="194"/>
      <c r="E20" s="65"/>
      <c r="F20" s="177"/>
      <c r="G20" s="66"/>
      <c r="H20" s="66"/>
      <c r="I20" s="67"/>
      <c r="K20" s="52" t="s">
        <v>234</v>
      </c>
      <c r="L20" s="165" t="s">
        <v>195</v>
      </c>
      <c r="M20" s="165" t="s">
        <v>283</v>
      </c>
      <c r="N20" s="165" t="s">
        <v>283</v>
      </c>
      <c r="O20" s="165" t="s">
        <v>282</v>
      </c>
      <c r="P20" s="165" t="s">
        <v>195</v>
      </c>
      <c r="Q20" s="152">
        <f>COUNTIF($AK$15:$AL$114,Q$10&amp;$K20)</f>
        <v>0</v>
      </c>
      <c r="T20" s="35"/>
      <c r="U20" s="10" t="s">
        <v>200</v>
      </c>
      <c r="V20" s="10" t="s">
        <v>201</v>
      </c>
      <c r="X20" s="10" t="s">
        <v>232</v>
      </c>
      <c r="Y20" s="47" t="s">
        <v>211</v>
      </c>
      <c r="Z20" s="36"/>
      <c r="AA20" s="36"/>
      <c r="AB20" s="36"/>
      <c r="AC20" s="159"/>
      <c r="AD20" s="159"/>
      <c r="AE20" s="159"/>
      <c r="AF20" s="159"/>
      <c r="AG20" s="159"/>
      <c r="AH20" s="157">
        <f>IF(AG19=AH19,1,0)</f>
        <v>0</v>
      </c>
      <c r="AI20" s="157"/>
      <c r="AJ20" s="74"/>
      <c r="AK20" s="159"/>
      <c r="AL20" s="73"/>
      <c r="AM20" s="36"/>
      <c r="AN20" s="53" t="s">
        <v>234</v>
      </c>
      <c r="AO20" s="62" t="s">
        <v>195</v>
      </c>
      <c r="AP20" s="62" t="s">
        <v>195</v>
      </c>
      <c r="AQ20" s="62" t="s">
        <v>195</v>
      </c>
      <c r="AR20" s="62" t="s">
        <v>195</v>
      </c>
      <c r="AS20" s="62" t="s">
        <v>195</v>
      </c>
      <c r="AT20" s="55" t="s">
        <v>238</v>
      </c>
      <c r="AV20" s="53" t="s">
        <v>234</v>
      </c>
      <c r="AW20" s="63"/>
      <c r="AX20" s="63"/>
      <c r="AY20" s="63"/>
      <c r="AZ20" s="63"/>
      <c r="BA20" s="63"/>
      <c r="BB20" s="57">
        <f>IF(Q20-AT20&lt;1,0,Q20-AT20)</f>
        <v>0</v>
      </c>
    </row>
    <row r="21" spans="2:54" ht="27" customHeight="1">
      <c r="B21" s="186">
        <f>IF(AI21&lt;1,4,"ﾅﾝﾊﾞｰｶｰﾄﾞが重複しています")</f>
        <v>4</v>
      </c>
      <c r="C21" s="194"/>
      <c r="D21" s="194"/>
      <c r="E21" s="65"/>
      <c r="F21" s="176"/>
      <c r="G21" s="66"/>
      <c r="H21" s="66"/>
      <c r="I21" s="67"/>
      <c r="K21" s="52" t="s">
        <v>231</v>
      </c>
      <c r="L21" s="165" t="s">
        <v>282</v>
      </c>
      <c r="M21" s="165" t="s">
        <v>282</v>
      </c>
      <c r="N21" s="165" t="s">
        <v>282</v>
      </c>
      <c r="O21" s="151">
        <f>COUNTIF($AK$15:$AL$114,O$10&amp;$K21)</f>
        <v>0</v>
      </c>
      <c r="P21" s="151">
        <f>COUNTIF($AK$15:$AL$114,P$10&amp;$K21)</f>
        <v>0</v>
      </c>
      <c r="Q21" s="166" t="s">
        <v>195</v>
      </c>
      <c r="S21" s="35"/>
      <c r="T21" s="35"/>
      <c r="U21" s="10" t="s">
        <v>206</v>
      </c>
      <c r="V21" s="10" t="s">
        <v>208</v>
      </c>
      <c r="Y21" s="36"/>
      <c r="Z21" s="36"/>
      <c r="AA21" s="36"/>
      <c r="AB21" s="36"/>
      <c r="AC21" s="156">
        <f>IF(D21="","",C21&amp;D21)</f>
      </c>
      <c r="AD21" s="156">
        <f>IF(AC21="",1,AC21)</f>
        <v>1</v>
      </c>
      <c r="AE21" s="156">
        <f>IF(ISERROR(VLOOKUP(AD21,$AC$13:AC20,1,FALSE)),0,VLOOKUP(AD21,$AC$13:AC20,1,FALSE))</f>
        <v>0</v>
      </c>
      <c r="AF21" s="156">
        <f>IF(D21="","",C21&amp;D21&amp;E21)</f>
      </c>
      <c r="AG21" s="156">
        <f>IF(AF21="",1,AF21)</f>
        <v>1</v>
      </c>
      <c r="AH21" s="157">
        <f>IF(ISERROR(VLOOKUP(AG21,$AF$13:AF20,1,FALSE)),0,VLOOKUP(AG21,$AF$13:AF20,1,FALSE))</f>
        <v>0</v>
      </c>
      <c r="AI21" s="157">
        <f>IF(AD21=AE21,1,0)-AH22</f>
        <v>0</v>
      </c>
      <c r="AJ21" s="69"/>
      <c r="AK21" s="156">
        <f>$B$4&amp;C21&amp;G21</f>
      </c>
      <c r="AL21" s="68">
        <f>$B$4&amp;C21&amp;H21</f>
      </c>
      <c r="AM21" s="36"/>
      <c r="AN21" s="53" t="s">
        <v>231</v>
      </c>
      <c r="AO21" s="62" t="s">
        <v>195</v>
      </c>
      <c r="AP21" s="62" t="s">
        <v>195</v>
      </c>
      <c r="AQ21" s="62" t="s">
        <v>195</v>
      </c>
      <c r="AR21" s="54" t="s">
        <v>258</v>
      </c>
      <c r="AS21" s="54" t="s">
        <v>238</v>
      </c>
      <c r="AT21" s="70" t="s">
        <v>195</v>
      </c>
      <c r="AV21" s="53" t="s">
        <v>231</v>
      </c>
      <c r="AW21" s="63"/>
      <c r="AX21" s="63"/>
      <c r="AY21" s="63"/>
      <c r="AZ21" s="56"/>
      <c r="BA21" s="56">
        <f>IF(P21-AS21&lt;1,0,P21-AS21)</f>
        <v>0</v>
      </c>
      <c r="BB21" s="71"/>
    </row>
    <row r="22" spans="2:54" ht="27" customHeight="1">
      <c r="B22" s="187"/>
      <c r="C22" s="194"/>
      <c r="D22" s="194"/>
      <c r="E22" s="65"/>
      <c r="F22" s="177"/>
      <c r="G22" s="66"/>
      <c r="H22" s="66"/>
      <c r="I22" s="67"/>
      <c r="K22" s="52" t="s">
        <v>233</v>
      </c>
      <c r="L22" s="165" t="s">
        <v>282</v>
      </c>
      <c r="M22" s="165" t="s">
        <v>195</v>
      </c>
      <c r="N22" s="151">
        <f>COUNTIF($AK$15:$AL$114,N$10&amp;$K22)</f>
        <v>0</v>
      </c>
      <c r="O22" s="165" t="s">
        <v>282</v>
      </c>
      <c r="P22" s="165" t="s">
        <v>282</v>
      </c>
      <c r="Q22" s="166" t="s">
        <v>282</v>
      </c>
      <c r="S22" s="75"/>
      <c r="T22" s="35"/>
      <c r="U22" s="10" t="s">
        <v>209</v>
      </c>
      <c r="Y22" s="36"/>
      <c r="Z22" s="36"/>
      <c r="AA22" s="36"/>
      <c r="AB22" s="36"/>
      <c r="AC22" s="159"/>
      <c r="AD22" s="159"/>
      <c r="AE22" s="159"/>
      <c r="AF22" s="159"/>
      <c r="AG22" s="159"/>
      <c r="AH22" s="157">
        <f>IF(AG21=AH21,1,0)</f>
        <v>0</v>
      </c>
      <c r="AI22" s="157"/>
      <c r="AJ22" s="74"/>
      <c r="AK22" s="159"/>
      <c r="AL22" s="73"/>
      <c r="AN22" s="53" t="s">
        <v>233</v>
      </c>
      <c r="AO22" s="62" t="s">
        <v>195</v>
      </c>
      <c r="AP22" s="62" t="s">
        <v>195</v>
      </c>
      <c r="AQ22" s="54" t="s">
        <v>238</v>
      </c>
      <c r="AR22" s="62" t="s">
        <v>195</v>
      </c>
      <c r="AS22" s="62" t="s">
        <v>195</v>
      </c>
      <c r="AT22" s="70" t="s">
        <v>195</v>
      </c>
      <c r="AV22" s="53" t="s">
        <v>233</v>
      </c>
      <c r="AW22" s="63"/>
      <c r="AX22" s="63"/>
      <c r="AY22" s="56">
        <f>IF(N22-AQ22&lt;1,0,N22-AQ22)</f>
        <v>0</v>
      </c>
      <c r="AZ22" s="63"/>
      <c r="BA22" s="63"/>
      <c r="BB22" s="71"/>
    </row>
    <row r="23" spans="2:54" ht="27" customHeight="1">
      <c r="B23" s="186">
        <f>IF(AI23&lt;1,5,"ﾅﾝﾊﾞｰｶｰﾄﾞが重複しています")</f>
        <v>5</v>
      </c>
      <c r="C23" s="194"/>
      <c r="D23" s="194"/>
      <c r="E23" s="65"/>
      <c r="F23" s="176"/>
      <c r="G23" s="66"/>
      <c r="H23" s="66"/>
      <c r="I23" s="67"/>
      <c r="K23" s="52" t="s">
        <v>199</v>
      </c>
      <c r="L23" s="151">
        <f aca="true" t="shared" si="1" ref="L23:M25">COUNTIF($AK$15:$AL$114,L$10&amp;$K23)</f>
        <v>0</v>
      </c>
      <c r="M23" s="151">
        <f t="shared" si="1"/>
        <v>0</v>
      </c>
      <c r="N23" s="165" t="s">
        <v>282</v>
      </c>
      <c r="O23" s="165" t="s">
        <v>282</v>
      </c>
      <c r="P23" s="165" t="s">
        <v>282</v>
      </c>
      <c r="Q23" s="166" t="s">
        <v>282</v>
      </c>
      <c r="S23" s="35"/>
      <c r="T23" s="35"/>
      <c r="Y23" s="36"/>
      <c r="Z23" s="36"/>
      <c r="AA23" s="36"/>
      <c r="AB23" s="36"/>
      <c r="AC23" s="156">
        <f>IF(D23="","",C23&amp;D23)</f>
      </c>
      <c r="AD23" s="156">
        <f>IF(AC23="",1,AC23)</f>
        <v>1</v>
      </c>
      <c r="AE23" s="156">
        <f>IF(ISERROR(VLOOKUP(AD23,$AC$13:AC22,1,FALSE)),0,VLOOKUP(AD23,$AC$13:AC22,1,FALSE))</f>
        <v>0</v>
      </c>
      <c r="AF23" s="156">
        <f>IF(D23="","",C23&amp;D23&amp;E23)</f>
      </c>
      <c r="AG23" s="156">
        <f>IF(AF23="",1,AF23)</f>
        <v>1</v>
      </c>
      <c r="AH23" s="157">
        <f>IF(ISERROR(VLOOKUP(AG23,$AF$13:AF22,1,FALSE)),0,VLOOKUP(AG23,$AF$13:AF22,1,FALSE))</f>
        <v>0</v>
      </c>
      <c r="AI23" s="157">
        <f>IF(AD23=AE23,1,0)-AH24</f>
        <v>0</v>
      </c>
      <c r="AJ23" s="69"/>
      <c r="AK23" s="156">
        <f>$B$4&amp;C23&amp;G23</f>
      </c>
      <c r="AL23" s="68">
        <f>$B$4&amp;C23&amp;H23</f>
      </c>
      <c r="AN23" s="53" t="s">
        <v>199</v>
      </c>
      <c r="AO23" s="54" t="s">
        <v>257</v>
      </c>
      <c r="AP23" s="54" t="s">
        <v>238</v>
      </c>
      <c r="AQ23" s="62" t="s">
        <v>195</v>
      </c>
      <c r="AR23" s="62" t="s">
        <v>195</v>
      </c>
      <c r="AS23" s="62" t="s">
        <v>195</v>
      </c>
      <c r="AT23" s="70" t="s">
        <v>195</v>
      </c>
      <c r="AV23" s="53" t="s">
        <v>199</v>
      </c>
      <c r="AW23" s="56"/>
      <c r="AX23" s="56">
        <f>IF(M23-AP23&lt;1,0,M23-AP23)</f>
        <v>0</v>
      </c>
      <c r="AY23" s="63"/>
      <c r="AZ23" s="63"/>
      <c r="BA23" s="63"/>
      <c r="BB23" s="71"/>
    </row>
    <row r="24" spans="2:54" ht="27" customHeight="1">
      <c r="B24" s="187"/>
      <c r="C24" s="194"/>
      <c r="D24" s="194"/>
      <c r="E24" s="65"/>
      <c r="F24" s="177"/>
      <c r="G24" s="66"/>
      <c r="H24" s="66"/>
      <c r="I24" s="67"/>
      <c r="K24" s="52" t="s">
        <v>205</v>
      </c>
      <c r="L24" s="151">
        <f t="shared" si="1"/>
        <v>0</v>
      </c>
      <c r="M24" s="151">
        <f t="shared" si="1"/>
        <v>0</v>
      </c>
      <c r="N24" s="151">
        <f aca="true" t="shared" si="2" ref="N24:Q25">COUNTIF($AK$15:$AL$114,N$10&amp;$K24)</f>
        <v>0</v>
      </c>
      <c r="O24" s="151">
        <f t="shared" si="2"/>
        <v>0</v>
      </c>
      <c r="P24" s="151">
        <f t="shared" si="2"/>
        <v>0</v>
      </c>
      <c r="Q24" s="152">
        <f t="shared" si="2"/>
        <v>0</v>
      </c>
      <c r="S24" s="12"/>
      <c r="T24" s="12"/>
      <c r="Y24" s="36"/>
      <c r="Z24" s="36"/>
      <c r="AA24" s="36"/>
      <c r="AB24" s="36"/>
      <c r="AC24" s="159"/>
      <c r="AD24" s="159"/>
      <c r="AE24" s="159"/>
      <c r="AF24" s="159"/>
      <c r="AG24" s="159"/>
      <c r="AH24" s="157">
        <f>IF(AG23=AH23,1,0)</f>
        <v>0</v>
      </c>
      <c r="AI24" s="157"/>
      <c r="AJ24" s="74"/>
      <c r="AK24" s="159"/>
      <c r="AL24" s="73"/>
      <c r="AN24" s="53" t="s">
        <v>205</v>
      </c>
      <c r="AO24" s="54" t="s">
        <v>256</v>
      </c>
      <c r="AP24" s="54" t="s">
        <v>238</v>
      </c>
      <c r="AQ24" s="54" t="s">
        <v>241</v>
      </c>
      <c r="AR24" s="54" t="s">
        <v>258</v>
      </c>
      <c r="AS24" s="54" t="s">
        <v>238</v>
      </c>
      <c r="AT24" s="55" t="s">
        <v>241</v>
      </c>
      <c r="AV24" s="53" t="s">
        <v>205</v>
      </c>
      <c r="AW24" s="56"/>
      <c r="AX24" s="56">
        <f>IF(M24-AP24&lt;1,0,M24-AP24)</f>
        <v>0</v>
      </c>
      <c r="AY24" s="56">
        <f>IF(N24-AQ24&lt;1,0,N24-AQ24)</f>
        <v>0</v>
      </c>
      <c r="AZ24" s="56"/>
      <c r="BA24" s="56">
        <f>IF(P24-AS24&lt;1,0,P24-AS24)</f>
        <v>0</v>
      </c>
      <c r="BB24" s="57">
        <f>IF(Q24-AT24&lt;1,0,Q24-AT24)</f>
        <v>0</v>
      </c>
    </row>
    <row r="25" spans="2:54" ht="27" customHeight="1">
      <c r="B25" s="186">
        <f>IF(AI25&lt;1,6,"ﾅﾝﾊﾞｰｶｰﾄﾞが重複しています")</f>
        <v>6</v>
      </c>
      <c r="C25" s="194"/>
      <c r="D25" s="194"/>
      <c r="E25" s="65"/>
      <c r="F25" s="176"/>
      <c r="G25" s="66"/>
      <c r="H25" s="66"/>
      <c r="I25" s="67"/>
      <c r="K25" s="52" t="s">
        <v>200</v>
      </c>
      <c r="L25" s="151">
        <f t="shared" si="1"/>
        <v>0</v>
      </c>
      <c r="M25" s="151">
        <f t="shared" si="1"/>
        <v>0</v>
      </c>
      <c r="N25" s="151">
        <f t="shared" si="2"/>
        <v>0</v>
      </c>
      <c r="O25" s="151">
        <f t="shared" si="2"/>
        <v>0</v>
      </c>
      <c r="P25" s="151">
        <f t="shared" si="2"/>
        <v>0</v>
      </c>
      <c r="Q25" s="152">
        <f t="shared" si="2"/>
        <v>0</v>
      </c>
      <c r="Y25" s="36"/>
      <c r="Z25" s="36"/>
      <c r="AA25" s="36"/>
      <c r="AB25" s="36"/>
      <c r="AC25" s="156">
        <f>IF(D25="","",C25&amp;D25)</f>
      </c>
      <c r="AD25" s="156">
        <f>IF(AC25="",1,AC25)</f>
        <v>1</v>
      </c>
      <c r="AE25" s="156">
        <f>IF(ISERROR(VLOOKUP(AD25,$AC$13:AC24,1,FALSE)),0,VLOOKUP(AD25,$AC$13:AC24,1,FALSE))</f>
        <v>0</v>
      </c>
      <c r="AF25" s="156">
        <f>IF(D25="","",C25&amp;D25&amp;E25)</f>
      </c>
      <c r="AG25" s="156">
        <f>IF(AF25="",1,AF25)</f>
        <v>1</v>
      </c>
      <c r="AH25" s="157">
        <f>IF(ISERROR(VLOOKUP(AG25,$AF$13:AF24,1,FALSE)),0,VLOOKUP(AG25,$AF$13:AF24,1,FALSE))</f>
        <v>0</v>
      </c>
      <c r="AI25" s="157">
        <f>IF(AD25=AE25,1,0)-AH26</f>
        <v>0</v>
      </c>
      <c r="AJ25" s="69"/>
      <c r="AK25" s="156">
        <f>$B$4&amp;C25&amp;G25</f>
      </c>
      <c r="AL25" s="68">
        <f>$B$4&amp;C25&amp;H25</f>
      </c>
      <c r="AN25" s="53" t="s">
        <v>200</v>
      </c>
      <c r="AO25" s="54" t="s">
        <v>257</v>
      </c>
      <c r="AP25" s="54" t="s">
        <v>238</v>
      </c>
      <c r="AQ25" s="54" t="s">
        <v>241</v>
      </c>
      <c r="AR25" s="54" t="s">
        <v>258</v>
      </c>
      <c r="AS25" s="54" t="s">
        <v>238</v>
      </c>
      <c r="AT25" s="55" t="s">
        <v>241</v>
      </c>
      <c r="AV25" s="53" t="s">
        <v>200</v>
      </c>
      <c r="AW25" s="56"/>
      <c r="AX25" s="56">
        <f>IF(M25-AP25&lt;1,0,M25-AP25)</f>
        <v>0</v>
      </c>
      <c r="AY25" s="56">
        <f>IF(N25-AQ25&lt;1,0,N25-AQ25)</f>
        <v>0</v>
      </c>
      <c r="AZ25" s="56"/>
      <c r="BA25" s="56">
        <f>IF(P25-AS25&lt;1,0,P25-AS25)</f>
        <v>0</v>
      </c>
      <c r="BB25" s="57">
        <f>IF(Q25-AT25&lt;1,0,Q25-AT25)</f>
        <v>0</v>
      </c>
    </row>
    <row r="26" spans="2:54" ht="27" customHeight="1">
      <c r="B26" s="187"/>
      <c r="C26" s="194"/>
      <c r="D26" s="194"/>
      <c r="E26" s="65"/>
      <c r="F26" s="177"/>
      <c r="G26" s="66"/>
      <c r="H26" s="66"/>
      <c r="I26" s="67"/>
      <c r="K26" s="52" t="s">
        <v>232</v>
      </c>
      <c r="L26" s="165" t="s">
        <v>282</v>
      </c>
      <c r="M26" s="165" t="s">
        <v>282</v>
      </c>
      <c r="N26" s="165" t="s">
        <v>282</v>
      </c>
      <c r="O26" s="165" t="s">
        <v>282</v>
      </c>
      <c r="P26" s="165" t="s">
        <v>282</v>
      </c>
      <c r="Q26" s="152">
        <f>COUNTIF($AK$15:$AL$114,Q$10&amp;$K26)</f>
        <v>0</v>
      </c>
      <c r="AC26" s="159"/>
      <c r="AD26" s="159"/>
      <c r="AE26" s="159"/>
      <c r="AF26" s="159"/>
      <c r="AG26" s="159"/>
      <c r="AH26" s="157">
        <f>IF(AG25=AH25,1,0)</f>
        <v>0</v>
      </c>
      <c r="AI26" s="157"/>
      <c r="AJ26" s="74"/>
      <c r="AK26" s="159"/>
      <c r="AL26" s="73"/>
      <c r="AN26" s="53" t="s">
        <v>232</v>
      </c>
      <c r="AO26" s="62" t="s">
        <v>195</v>
      </c>
      <c r="AP26" s="62" t="s">
        <v>195</v>
      </c>
      <c r="AQ26" s="62" t="s">
        <v>195</v>
      </c>
      <c r="AR26" s="62" t="s">
        <v>195</v>
      </c>
      <c r="AS26" s="62" t="s">
        <v>195</v>
      </c>
      <c r="AT26" s="55" t="s">
        <v>241</v>
      </c>
      <c r="AV26" s="53" t="s">
        <v>232</v>
      </c>
      <c r="AW26" s="63"/>
      <c r="AX26" s="63"/>
      <c r="AY26" s="63"/>
      <c r="AZ26" s="63"/>
      <c r="BA26" s="63"/>
      <c r="BB26" s="57">
        <f>IF(Q26-AT26&lt;1,0,Q26-AT26)</f>
        <v>0</v>
      </c>
    </row>
    <row r="27" spans="2:54" ht="27" customHeight="1">
      <c r="B27" s="186">
        <f>IF(AI27&lt;1,7,"ﾅﾝﾊﾞｰｶｰﾄﾞが重複しています")</f>
        <v>7</v>
      </c>
      <c r="C27" s="194"/>
      <c r="D27" s="194"/>
      <c r="E27" s="65"/>
      <c r="F27" s="176"/>
      <c r="G27" s="66"/>
      <c r="H27" s="66"/>
      <c r="I27" s="67"/>
      <c r="K27" s="52" t="s">
        <v>201</v>
      </c>
      <c r="L27" s="165" t="s">
        <v>195</v>
      </c>
      <c r="M27" s="165" t="s">
        <v>195</v>
      </c>
      <c r="N27" s="165" t="s">
        <v>282</v>
      </c>
      <c r="O27" s="151">
        <f>COUNTIF($AK$15:$AL$114,O$10&amp;$K27)</f>
        <v>0</v>
      </c>
      <c r="P27" s="151">
        <f>COUNTIF($AK$15:$AL$114,P$10&amp;$K27)</f>
        <v>0</v>
      </c>
      <c r="Q27" s="166" t="s">
        <v>282</v>
      </c>
      <c r="S27" s="13"/>
      <c r="AC27" s="156">
        <f>IF(D27="","",C27&amp;D27)</f>
      </c>
      <c r="AD27" s="156">
        <f>IF(AC27="",1,AC27)</f>
        <v>1</v>
      </c>
      <c r="AE27" s="156">
        <f>IF(ISERROR(VLOOKUP(AD27,$AC$13:AC26,1,FALSE)),0,VLOOKUP(AD27,$AC$13:AC26,1,FALSE))</f>
        <v>0</v>
      </c>
      <c r="AF27" s="156">
        <f>IF(D27="","",C27&amp;D27&amp;E27)</f>
      </c>
      <c r="AG27" s="156">
        <f>IF(AF27="",1,AF27)</f>
        <v>1</v>
      </c>
      <c r="AH27" s="157">
        <f>IF(ISERROR(VLOOKUP(AG27,$AF$13:AF26,1,FALSE)),0,VLOOKUP(AG27,$AF$13:AF26,1,FALSE))</f>
        <v>0</v>
      </c>
      <c r="AI27" s="157">
        <f>IF(AD27=AE27,1,0)-AH28</f>
        <v>0</v>
      </c>
      <c r="AJ27" s="69"/>
      <c r="AK27" s="156">
        <f>$B$4&amp;C27&amp;G27</f>
      </c>
      <c r="AL27" s="68">
        <f>$B$4&amp;C27&amp;H27</f>
      </c>
      <c r="AN27" s="53" t="s">
        <v>201</v>
      </c>
      <c r="AO27" s="62" t="s">
        <v>195</v>
      </c>
      <c r="AP27" s="62" t="s">
        <v>195</v>
      </c>
      <c r="AQ27" s="62" t="s">
        <v>195</v>
      </c>
      <c r="AR27" s="54" t="s">
        <v>258</v>
      </c>
      <c r="AS27" s="54" t="s">
        <v>238</v>
      </c>
      <c r="AT27" s="70" t="s">
        <v>195</v>
      </c>
      <c r="AV27" s="53" t="s">
        <v>201</v>
      </c>
      <c r="AW27" s="63"/>
      <c r="AX27" s="63"/>
      <c r="AY27" s="63"/>
      <c r="AZ27" s="56"/>
      <c r="BA27" s="56">
        <f>IF(P27-AS27&lt;1,0,P27-AS27)</f>
        <v>0</v>
      </c>
      <c r="BB27" s="71"/>
    </row>
    <row r="28" spans="2:54" ht="27" customHeight="1">
      <c r="B28" s="187"/>
      <c r="C28" s="194"/>
      <c r="D28" s="194"/>
      <c r="E28" s="65"/>
      <c r="F28" s="177"/>
      <c r="G28" s="66"/>
      <c r="H28" s="66"/>
      <c r="I28" s="67"/>
      <c r="K28" s="52" t="s">
        <v>207</v>
      </c>
      <c r="L28" s="165" t="s">
        <v>195</v>
      </c>
      <c r="M28" s="165" t="s">
        <v>282</v>
      </c>
      <c r="N28" s="151">
        <f>COUNTIF($AK$15:$AL$114,N$10&amp;$K28)</f>
        <v>0</v>
      </c>
      <c r="O28" s="165" t="s">
        <v>285</v>
      </c>
      <c r="P28" s="165" t="s">
        <v>282</v>
      </c>
      <c r="Q28" s="166" t="s">
        <v>282</v>
      </c>
      <c r="S28" s="13"/>
      <c r="AC28" s="159"/>
      <c r="AD28" s="159"/>
      <c r="AE28" s="159"/>
      <c r="AF28" s="159"/>
      <c r="AG28" s="159"/>
      <c r="AH28" s="157">
        <f>IF(AG27=AH27,1,0)</f>
        <v>0</v>
      </c>
      <c r="AI28" s="157"/>
      <c r="AJ28" s="74"/>
      <c r="AK28" s="159"/>
      <c r="AL28" s="73"/>
      <c r="AN28" s="53" t="s">
        <v>207</v>
      </c>
      <c r="AO28" s="62" t="s">
        <v>195</v>
      </c>
      <c r="AP28" s="62" t="s">
        <v>195</v>
      </c>
      <c r="AQ28" s="54" t="s">
        <v>241</v>
      </c>
      <c r="AR28" s="62" t="s">
        <v>195</v>
      </c>
      <c r="AS28" s="62" t="s">
        <v>195</v>
      </c>
      <c r="AT28" s="70" t="s">
        <v>195</v>
      </c>
      <c r="AV28" s="53" t="s">
        <v>207</v>
      </c>
      <c r="AW28" s="63"/>
      <c r="AX28" s="63"/>
      <c r="AY28" s="56">
        <f>IF(N28-AQ28&lt;1,0,N28-AQ28)</f>
        <v>0</v>
      </c>
      <c r="AZ28" s="63"/>
      <c r="BA28" s="63"/>
      <c r="BB28" s="71"/>
    </row>
    <row r="29" spans="2:54" ht="27" customHeight="1">
      <c r="B29" s="186">
        <f>IF(AI29&lt;1,8,"ﾅﾝﾊﾞｰｶｰﾄﾞが重複しています")</f>
        <v>8</v>
      </c>
      <c r="C29" s="194"/>
      <c r="D29" s="194"/>
      <c r="E29" s="65"/>
      <c r="F29" s="176"/>
      <c r="G29" s="66"/>
      <c r="H29" s="66"/>
      <c r="I29" s="67"/>
      <c r="K29" s="52" t="s">
        <v>206</v>
      </c>
      <c r="L29" s="151">
        <f>COUNTIF($AK$15:$AL$114,L$10&amp;$K29)</f>
        <v>0</v>
      </c>
      <c r="M29" s="151">
        <f>COUNTIF($AK$15:$AL$114,M$10&amp;$K29)</f>
        <v>0</v>
      </c>
      <c r="N29" s="165" t="s">
        <v>282</v>
      </c>
      <c r="O29" s="165" t="s">
        <v>282</v>
      </c>
      <c r="P29" s="165" t="s">
        <v>282</v>
      </c>
      <c r="Q29" s="166" t="s">
        <v>282</v>
      </c>
      <c r="S29" s="13"/>
      <c r="AC29" s="156">
        <f>IF(D29="","",C29&amp;D29)</f>
      </c>
      <c r="AD29" s="156">
        <f>IF(AC29="",1,AC29)</f>
        <v>1</v>
      </c>
      <c r="AE29" s="156">
        <f>IF(ISERROR(VLOOKUP(AD29,$AC$13:AC28,1,FALSE)),0,VLOOKUP(AD29,$AC$13:AC28,1,FALSE))</f>
        <v>0</v>
      </c>
      <c r="AF29" s="156">
        <f>IF(D29="","",C29&amp;D29&amp;E29)</f>
      </c>
      <c r="AG29" s="156">
        <f>IF(AF29="",1,AF29)</f>
        <v>1</v>
      </c>
      <c r="AH29" s="157">
        <f>IF(ISERROR(VLOOKUP(AG29,$AF$13:AF28,1,FALSE)),0,VLOOKUP(AG29,$AF$13:AF28,1,FALSE))</f>
        <v>0</v>
      </c>
      <c r="AI29" s="157">
        <f>IF(AD29=AE29,1,0)-AH30</f>
        <v>0</v>
      </c>
      <c r="AJ29" s="69"/>
      <c r="AK29" s="156">
        <f>$B$4&amp;C29&amp;G29</f>
      </c>
      <c r="AL29" s="68">
        <f>$B$4&amp;C29&amp;H29</f>
      </c>
      <c r="AN29" s="53" t="s">
        <v>206</v>
      </c>
      <c r="AO29" s="54" t="s">
        <v>257</v>
      </c>
      <c r="AP29" s="54" t="s">
        <v>238</v>
      </c>
      <c r="AQ29" s="62" t="s">
        <v>195</v>
      </c>
      <c r="AR29" s="62" t="s">
        <v>195</v>
      </c>
      <c r="AS29" s="62" t="s">
        <v>195</v>
      </c>
      <c r="AT29" s="70" t="s">
        <v>195</v>
      </c>
      <c r="AV29" s="53" t="s">
        <v>206</v>
      </c>
      <c r="AW29" s="56"/>
      <c r="AX29" s="56">
        <f>IF(M29-AP29&lt;1,0,M29-AP29)</f>
        <v>0</v>
      </c>
      <c r="AY29" s="63"/>
      <c r="AZ29" s="63"/>
      <c r="BA29" s="63"/>
      <c r="BB29" s="71"/>
    </row>
    <row r="30" spans="2:54" ht="27" customHeight="1">
      <c r="B30" s="187"/>
      <c r="C30" s="194"/>
      <c r="D30" s="194"/>
      <c r="E30" s="65"/>
      <c r="F30" s="177"/>
      <c r="G30" s="66"/>
      <c r="H30" s="66"/>
      <c r="I30" s="67"/>
      <c r="K30" s="52" t="s">
        <v>208</v>
      </c>
      <c r="L30" s="165" t="s">
        <v>282</v>
      </c>
      <c r="M30" s="165" t="s">
        <v>282</v>
      </c>
      <c r="N30" s="165" t="s">
        <v>282</v>
      </c>
      <c r="O30" s="151">
        <f>COUNTIF($AK$15:$AL$114,O$10&amp;$K30)</f>
        <v>0</v>
      </c>
      <c r="P30" s="151">
        <f>COUNTIF($AK$15:$AL$114,P$10&amp;$K30)</f>
        <v>0</v>
      </c>
      <c r="Q30" s="166" t="s">
        <v>282</v>
      </c>
      <c r="S30" s="13"/>
      <c r="AC30" s="159"/>
      <c r="AD30" s="159"/>
      <c r="AE30" s="159"/>
      <c r="AF30" s="159"/>
      <c r="AG30" s="159"/>
      <c r="AH30" s="157">
        <f>IF(AG29=AH29,1,0)</f>
        <v>0</v>
      </c>
      <c r="AI30" s="157"/>
      <c r="AJ30" s="74"/>
      <c r="AK30" s="159"/>
      <c r="AL30" s="73"/>
      <c r="AN30" s="53" t="s">
        <v>208</v>
      </c>
      <c r="AO30" s="62" t="s">
        <v>195</v>
      </c>
      <c r="AP30" s="62" t="s">
        <v>195</v>
      </c>
      <c r="AQ30" s="62" t="s">
        <v>195</v>
      </c>
      <c r="AR30" s="54" t="s">
        <v>258</v>
      </c>
      <c r="AS30" s="54" t="s">
        <v>238</v>
      </c>
      <c r="AT30" s="70" t="s">
        <v>195</v>
      </c>
      <c r="AV30" s="53" t="s">
        <v>208</v>
      </c>
      <c r="AW30" s="63"/>
      <c r="AX30" s="63"/>
      <c r="AY30" s="63"/>
      <c r="AZ30" s="56"/>
      <c r="BA30" s="56">
        <f>IF(P30-AS30&lt;1,0,P30-AS30)</f>
        <v>0</v>
      </c>
      <c r="BB30" s="71"/>
    </row>
    <row r="31" spans="2:54" ht="27" customHeight="1" thickBot="1">
      <c r="B31" s="186">
        <f>IF(AI31&lt;1,9,"ﾅﾝﾊﾞｰｶｰﾄﾞが重複しています")</f>
        <v>9</v>
      </c>
      <c r="C31" s="194"/>
      <c r="D31" s="194"/>
      <c r="E31" s="65"/>
      <c r="F31" s="176"/>
      <c r="G31" s="66"/>
      <c r="H31" s="66"/>
      <c r="I31" s="67"/>
      <c r="K31" s="76" t="s">
        <v>209</v>
      </c>
      <c r="L31" s="153">
        <f>COUNTIF($AK$15:$AL$114,L$10&amp;$K31)</f>
        <v>0</v>
      </c>
      <c r="M31" s="153">
        <f>COUNTIF($AK$15:$AL$114,M$10&amp;$K31)</f>
        <v>0</v>
      </c>
      <c r="N31" s="167" t="s">
        <v>282</v>
      </c>
      <c r="O31" s="167" t="s">
        <v>282</v>
      </c>
      <c r="P31" s="167" t="s">
        <v>282</v>
      </c>
      <c r="Q31" s="168" t="s">
        <v>282</v>
      </c>
      <c r="S31" s="13"/>
      <c r="AC31" s="156">
        <f>IF(D31="","",C31&amp;D31)</f>
      </c>
      <c r="AD31" s="156">
        <f>IF(AC31="",1,AC31)</f>
        <v>1</v>
      </c>
      <c r="AE31" s="156">
        <f>IF(ISERROR(VLOOKUP(AD31,$AC$13:AC30,1,FALSE)),0,VLOOKUP(AD31,$AC$13:AC30,1,FALSE))</f>
        <v>0</v>
      </c>
      <c r="AF31" s="156">
        <f>IF(D31="","",C31&amp;D31&amp;E31)</f>
      </c>
      <c r="AG31" s="156">
        <f>IF(AF31="",1,AF31)</f>
        <v>1</v>
      </c>
      <c r="AH31" s="157">
        <f>IF(ISERROR(VLOOKUP(AG31,$AF$13:AF30,1,FALSE)),0,VLOOKUP(AG31,$AF$13:AF30,1,FALSE))</f>
        <v>0</v>
      </c>
      <c r="AI31" s="157">
        <f>IF(AD31=AE31,1,0)-AH32</f>
        <v>0</v>
      </c>
      <c r="AJ31" s="69"/>
      <c r="AK31" s="156">
        <f>$B$4&amp;C31&amp;G31</f>
      </c>
      <c r="AL31" s="68">
        <f>$B$4&amp;C31&amp;H31</f>
      </c>
      <c r="AN31" s="77" t="s">
        <v>209</v>
      </c>
      <c r="AO31" s="78" t="s">
        <v>257</v>
      </c>
      <c r="AP31" s="78" t="s">
        <v>238</v>
      </c>
      <c r="AQ31" s="79" t="s">
        <v>195</v>
      </c>
      <c r="AR31" s="79" t="s">
        <v>195</v>
      </c>
      <c r="AS31" s="79" t="s">
        <v>195</v>
      </c>
      <c r="AT31" s="80" t="s">
        <v>195</v>
      </c>
      <c r="AV31" s="77" t="s">
        <v>209</v>
      </c>
      <c r="AW31" s="81"/>
      <c r="AX31" s="81">
        <f>IF(M31-AP31&lt;1,0,M31-AP31)</f>
        <v>0</v>
      </c>
      <c r="AY31" s="82"/>
      <c r="AZ31" s="82"/>
      <c r="BA31" s="82"/>
      <c r="BB31" s="83"/>
    </row>
    <row r="32" spans="2:38" ht="27" customHeight="1">
      <c r="B32" s="187"/>
      <c r="C32" s="194"/>
      <c r="D32" s="194"/>
      <c r="E32" s="65"/>
      <c r="F32" s="177"/>
      <c r="G32" s="66"/>
      <c r="H32" s="66"/>
      <c r="I32" s="67"/>
      <c r="R32" s="10"/>
      <c r="S32" s="13"/>
      <c r="AC32" s="159"/>
      <c r="AD32" s="159"/>
      <c r="AE32" s="159"/>
      <c r="AF32" s="159"/>
      <c r="AG32" s="159"/>
      <c r="AH32" s="157">
        <f>IF(AG31=AH31,1,0)</f>
        <v>0</v>
      </c>
      <c r="AI32" s="157"/>
      <c r="AJ32" s="74"/>
      <c r="AK32" s="159"/>
      <c r="AL32" s="73"/>
    </row>
    <row r="33" spans="2:38" ht="27" customHeight="1" thickBot="1">
      <c r="B33" s="228">
        <f>IF(AI33&lt;1,10,"ﾅﾝﾊﾞｰｶｰﾄﾞが重複しています")</f>
        <v>10</v>
      </c>
      <c r="C33" s="194"/>
      <c r="D33" s="194"/>
      <c r="E33" s="65"/>
      <c r="F33" s="176"/>
      <c r="G33" s="66"/>
      <c r="H33" s="66"/>
      <c r="I33" s="67"/>
      <c r="R33" s="10"/>
      <c r="AC33" s="156">
        <f>IF(D33="","",C33&amp;D33)</f>
      </c>
      <c r="AD33" s="156">
        <f>IF(AC33="",1,AC33)</f>
        <v>1</v>
      </c>
      <c r="AE33" s="156">
        <f>IF(ISERROR(VLOOKUP(AD33,$AC$13:AC32,1,FALSE)),0,VLOOKUP(AD33,$AC$13:AC32,1,FALSE))</f>
        <v>0</v>
      </c>
      <c r="AF33" s="156">
        <f>IF(D33="","",C33&amp;D33&amp;E33)</f>
      </c>
      <c r="AG33" s="156">
        <f>IF(AF33="",1,AF33)</f>
        <v>1</v>
      </c>
      <c r="AH33" s="157">
        <f>IF(ISERROR(VLOOKUP(AG33,$AF$13:AF32,1,FALSE)),0,VLOOKUP(AG33,$AF$13:AF32,1,FALSE))</f>
        <v>0</v>
      </c>
      <c r="AI33" s="157">
        <f>IF(AD33=AE33,1,0)-AH34</f>
        <v>0</v>
      </c>
      <c r="AJ33" s="69"/>
      <c r="AK33" s="156">
        <f>$B$4&amp;C33&amp;G33</f>
      </c>
      <c r="AL33" s="68">
        <f>$B$4&amp;C33&amp;H33</f>
      </c>
    </row>
    <row r="34" spans="2:38" ht="27" customHeight="1" thickBot="1">
      <c r="B34" s="229"/>
      <c r="C34" s="230"/>
      <c r="D34" s="230"/>
      <c r="E34" s="84"/>
      <c r="F34" s="178"/>
      <c r="G34" s="85"/>
      <c r="H34" s="85"/>
      <c r="I34" s="86"/>
      <c r="R34" s="10"/>
      <c r="S34" s="13"/>
      <c r="AC34" s="159"/>
      <c r="AD34" s="159"/>
      <c r="AE34" s="159"/>
      <c r="AF34" s="159"/>
      <c r="AG34" s="159"/>
      <c r="AH34" s="157">
        <f>IF(AG33=AH33,1,0)</f>
        <v>0</v>
      </c>
      <c r="AI34" s="157"/>
      <c r="AJ34" s="74"/>
      <c r="AK34" s="159"/>
      <c r="AL34" s="73"/>
    </row>
    <row r="35" spans="1:38" ht="27" customHeight="1" thickBot="1">
      <c r="A35" s="64">
        <f>COUNTA(E35,E37,E39,E41,E43,E45,E47,E49,E51,E53)</f>
        <v>0</v>
      </c>
      <c r="B35" s="229">
        <f>IF(AI35&lt;1,11,"ﾅﾝﾊﾞｰｶｰﾄﾞが重複しています")</f>
        <v>11</v>
      </c>
      <c r="C35" s="177"/>
      <c r="D35" s="177"/>
      <c r="E35" s="87"/>
      <c r="F35" s="179"/>
      <c r="G35" s="88"/>
      <c r="H35" s="88"/>
      <c r="I35" s="89"/>
      <c r="R35" s="10"/>
      <c r="AC35" s="156">
        <f>IF(D35="","",C35&amp;D35)</f>
      </c>
      <c r="AD35" s="156">
        <f>IF(AC35="",1,AC35)</f>
        <v>1</v>
      </c>
      <c r="AE35" s="156">
        <f>IF(ISERROR(VLOOKUP(AD35,$AC$13:AC34,1,FALSE)),0,VLOOKUP(AD35,$AC$13:AC34,1,FALSE))</f>
        <v>0</v>
      </c>
      <c r="AF35" s="156">
        <f>IF(D35="","",C35&amp;D35&amp;E35)</f>
      </c>
      <c r="AG35" s="156">
        <f>IF(AF35="",1,AF35)</f>
        <v>1</v>
      </c>
      <c r="AH35" s="157">
        <f>IF(ISERROR(VLOOKUP(AG35,$AF$13:AF34,1,FALSE)),0,VLOOKUP(AG35,$AF$13:AF34,1,FALSE))</f>
        <v>0</v>
      </c>
      <c r="AI35" s="157">
        <f>IF(AD35=AE35,1,0)-AH36</f>
        <v>0</v>
      </c>
      <c r="AJ35" s="69"/>
      <c r="AK35" s="156">
        <f>$B$4&amp;C35&amp;G35</f>
      </c>
      <c r="AL35" s="68">
        <f>$B$4&amp;C35&amp;H35</f>
      </c>
    </row>
    <row r="36" spans="1:38" ht="27" customHeight="1">
      <c r="A36" s="72">
        <f>COUNTA(G35:I35,G37:I37,G39:I39,G41:I41,G43:I43,G45:I45,G47:I47,G49:I49,G51:I51,G53:I53)</f>
        <v>0</v>
      </c>
      <c r="B36" s="231"/>
      <c r="C36" s="194"/>
      <c r="D36" s="194"/>
      <c r="E36" s="65"/>
      <c r="F36" s="177"/>
      <c r="G36" s="66"/>
      <c r="H36" s="66"/>
      <c r="I36" s="67"/>
      <c r="R36" s="10"/>
      <c r="AC36" s="159"/>
      <c r="AD36" s="159"/>
      <c r="AE36" s="159"/>
      <c r="AF36" s="159"/>
      <c r="AG36" s="159"/>
      <c r="AH36" s="157">
        <f>IF(AG35=AH35,1,0)</f>
        <v>0</v>
      </c>
      <c r="AI36" s="157"/>
      <c r="AJ36" s="74"/>
      <c r="AK36" s="159"/>
      <c r="AL36" s="73"/>
    </row>
    <row r="37" spans="2:38" ht="27" customHeight="1">
      <c r="B37" s="186">
        <f>IF(AI37&lt;1,12,"ﾅﾝﾊﾞｰｶｰﾄﾞが重複しています")</f>
        <v>12</v>
      </c>
      <c r="C37" s="194"/>
      <c r="D37" s="194"/>
      <c r="E37" s="65"/>
      <c r="F37" s="176"/>
      <c r="G37" s="66"/>
      <c r="H37" s="66"/>
      <c r="I37" s="67"/>
      <c r="R37" s="10"/>
      <c r="AC37" s="156">
        <f>IF(D37="","",C37&amp;D37)</f>
      </c>
      <c r="AD37" s="156">
        <f>IF(AC37="",1,AC37)</f>
        <v>1</v>
      </c>
      <c r="AE37" s="156">
        <f>IF(ISERROR(VLOOKUP(AD37,$AC$13:AC36,1,FALSE)),0,VLOOKUP(AD37,$AC$13:AC36,1,FALSE))</f>
        <v>0</v>
      </c>
      <c r="AF37" s="156">
        <f>IF(D37="","",C37&amp;D37&amp;E37)</f>
      </c>
      <c r="AG37" s="156">
        <f>IF(AF37="",1,AF37)</f>
        <v>1</v>
      </c>
      <c r="AH37" s="157">
        <f>IF(ISERROR(VLOOKUP(AG37,$AF$13:AF36,1,FALSE)),0,VLOOKUP(AG37,$AF$13:AF36,1,FALSE))</f>
        <v>0</v>
      </c>
      <c r="AI37" s="157">
        <f>IF(AD37=AE37,1,0)-AH38</f>
        <v>0</v>
      </c>
      <c r="AJ37" s="69"/>
      <c r="AK37" s="156">
        <f>$B$4&amp;C37&amp;G37</f>
      </c>
      <c r="AL37" s="68">
        <f>$B$4&amp;C37&amp;H37</f>
      </c>
    </row>
    <row r="38" spans="2:38" ht="27" customHeight="1">
      <c r="B38" s="187"/>
      <c r="C38" s="194"/>
      <c r="D38" s="194"/>
      <c r="E38" s="65"/>
      <c r="F38" s="177"/>
      <c r="G38" s="66"/>
      <c r="H38" s="66"/>
      <c r="I38" s="67"/>
      <c r="R38" s="10"/>
      <c r="AC38" s="159"/>
      <c r="AD38" s="159"/>
      <c r="AE38" s="159"/>
      <c r="AF38" s="159"/>
      <c r="AG38" s="159"/>
      <c r="AH38" s="157">
        <f>IF(AG37=AH37,1,0)</f>
        <v>0</v>
      </c>
      <c r="AI38" s="157"/>
      <c r="AJ38" s="74"/>
      <c r="AK38" s="159"/>
      <c r="AL38" s="73"/>
    </row>
    <row r="39" spans="2:38" ht="27" customHeight="1">
      <c r="B39" s="186">
        <f>IF(AI39&lt;1,13,"ﾅﾝﾊﾞｰｶｰﾄﾞが重複しています")</f>
        <v>13</v>
      </c>
      <c r="C39" s="194"/>
      <c r="D39" s="194"/>
      <c r="E39" s="65"/>
      <c r="F39" s="176"/>
      <c r="G39" s="66"/>
      <c r="H39" s="66"/>
      <c r="I39" s="67"/>
      <c r="R39" s="10"/>
      <c r="AC39" s="156">
        <f>IF(D39="","",C39&amp;D39)</f>
      </c>
      <c r="AD39" s="156">
        <f>IF(AC39="",1,AC39)</f>
        <v>1</v>
      </c>
      <c r="AE39" s="156">
        <f>IF(ISERROR(VLOOKUP(AD39,$AC$13:AC38,1,FALSE)),0,VLOOKUP(AD39,$AC$13:AC38,1,FALSE))</f>
        <v>0</v>
      </c>
      <c r="AF39" s="156">
        <f>IF(D39="","",C39&amp;D39&amp;E39)</f>
      </c>
      <c r="AG39" s="156">
        <f>IF(AF39="",1,AF39)</f>
        <v>1</v>
      </c>
      <c r="AH39" s="157">
        <f>IF(ISERROR(VLOOKUP(AG39,$AF$13:AF38,1,FALSE)),0,VLOOKUP(AG39,$AF$13:AF38,1,FALSE))</f>
        <v>0</v>
      </c>
      <c r="AI39" s="157">
        <f>IF(AD39=AE39,1,0)-AH40</f>
        <v>0</v>
      </c>
      <c r="AJ39" s="69"/>
      <c r="AK39" s="156">
        <f>$B$4&amp;C39&amp;G39</f>
      </c>
      <c r="AL39" s="68">
        <f>$B$4&amp;C39&amp;H39</f>
      </c>
    </row>
    <row r="40" spans="2:38" ht="27" customHeight="1">
      <c r="B40" s="187"/>
      <c r="C40" s="194"/>
      <c r="D40" s="194"/>
      <c r="E40" s="65"/>
      <c r="F40" s="177"/>
      <c r="G40" s="66"/>
      <c r="H40" s="66"/>
      <c r="I40" s="67"/>
      <c r="R40" s="90"/>
      <c r="AC40" s="159"/>
      <c r="AD40" s="159"/>
      <c r="AE40" s="159"/>
      <c r="AF40" s="159"/>
      <c r="AG40" s="159"/>
      <c r="AH40" s="157">
        <f>IF(AG39=AH39,1,0)</f>
        <v>0</v>
      </c>
      <c r="AI40" s="157"/>
      <c r="AJ40" s="74"/>
      <c r="AK40" s="159"/>
      <c r="AL40" s="73"/>
    </row>
    <row r="41" spans="2:38" ht="27" customHeight="1">
      <c r="B41" s="186">
        <f>IF(AI41&lt;1,14,"ﾅﾝﾊﾞｰｶｰﾄﾞが重複しています")</f>
        <v>14</v>
      </c>
      <c r="C41" s="194"/>
      <c r="D41" s="194"/>
      <c r="E41" s="65"/>
      <c r="F41" s="176"/>
      <c r="G41" s="66"/>
      <c r="H41" s="66"/>
      <c r="I41" s="67"/>
      <c r="R41" s="91"/>
      <c r="AC41" s="156">
        <f>IF(D41="","",C41&amp;D41)</f>
      </c>
      <c r="AD41" s="156">
        <f>IF(AC41="",1,AC41)</f>
        <v>1</v>
      </c>
      <c r="AE41" s="156">
        <f>IF(ISERROR(VLOOKUP(AD41,$AC$13:AC40,1,FALSE)),0,VLOOKUP(AD41,$AC$13:AC40,1,FALSE))</f>
        <v>0</v>
      </c>
      <c r="AF41" s="156">
        <f>IF(D41="","",C41&amp;D41&amp;E41)</f>
      </c>
      <c r="AG41" s="156">
        <f>IF(AF41="",1,AF41)</f>
        <v>1</v>
      </c>
      <c r="AH41" s="157">
        <f>IF(ISERROR(VLOOKUP(AG41,$AF$13:AF40,1,FALSE)),0,VLOOKUP(AG41,$AF$13:AF40,1,FALSE))</f>
        <v>0</v>
      </c>
      <c r="AI41" s="157">
        <f>IF(AD41=AE41,1,0)-AH42</f>
        <v>0</v>
      </c>
      <c r="AJ41" s="69"/>
      <c r="AK41" s="156">
        <f>$B$4&amp;C41&amp;G41</f>
      </c>
      <c r="AL41" s="68">
        <f>$B$4&amp;C41&amp;H41</f>
      </c>
    </row>
    <row r="42" spans="2:38" ht="27" customHeight="1">
      <c r="B42" s="187"/>
      <c r="C42" s="194"/>
      <c r="D42" s="194"/>
      <c r="E42" s="65"/>
      <c r="F42" s="177"/>
      <c r="G42" s="66"/>
      <c r="H42" s="66"/>
      <c r="I42" s="67"/>
      <c r="R42" s="91"/>
      <c r="AC42" s="159"/>
      <c r="AD42" s="159"/>
      <c r="AE42" s="159"/>
      <c r="AF42" s="159"/>
      <c r="AG42" s="159"/>
      <c r="AH42" s="157">
        <f>IF(AG41=AH41,1,0)</f>
        <v>0</v>
      </c>
      <c r="AI42" s="157"/>
      <c r="AJ42" s="74"/>
      <c r="AK42" s="159"/>
      <c r="AL42" s="73"/>
    </row>
    <row r="43" spans="2:38" ht="27" customHeight="1">
      <c r="B43" s="186">
        <f>IF(AI43&lt;1,15,"ﾅﾝﾊﾞｰｶｰﾄﾞが重複しています")</f>
        <v>15</v>
      </c>
      <c r="C43" s="194"/>
      <c r="D43" s="194"/>
      <c r="E43" s="65"/>
      <c r="F43" s="176"/>
      <c r="G43" s="66"/>
      <c r="H43" s="66"/>
      <c r="I43" s="67"/>
      <c r="R43" s="90"/>
      <c r="AC43" s="156">
        <f>IF(D43="","",C43&amp;D43)</f>
      </c>
      <c r="AD43" s="156">
        <f>IF(AC43="",1,AC43)</f>
        <v>1</v>
      </c>
      <c r="AE43" s="156">
        <f>IF(ISERROR(VLOOKUP(AD43,$AC$13:AC42,1,FALSE)),0,VLOOKUP(AD43,$AC$13:AC42,1,FALSE))</f>
        <v>0</v>
      </c>
      <c r="AF43" s="156">
        <f>IF(D43="","",C43&amp;D43&amp;E43)</f>
      </c>
      <c r="AG43" s="156">
        <f>IF(AF43="",1,AF43)</f>
        <v>1</v>
      </c>
      <c r="AH43" s="157">
        <f>IF(ISERROR(VLOOKUP(AG43,$AF$13:AF42,1,FALSE)),0,VLOOKUP(AG43,$AF$13:AF42,1,FALSE))</f>
        <v>0</v>
      </c>
      <c r="AI43" s="157">
        <f>IF(AD43=AE43,1,0)-AH44</f>
        <v>0</v>
      </c>
      <c r="AJ43" s="69"/>
      <c r="AK43" s="156">
        <f>$B$4&amp;C43&amp;G43</f>
      </c>
      <c r="AL43" s="68">
        <f>$B$4&amp;C43&amp;H43</f>
      </c>
    </row>
    <row r="44" spans="2:38" ht="27" customHeight="1">
      <c r="B44" s="187"/>
      <c r="C44" s="194"/>
      <c r="D44" s="194"/>
      <c r="E44" s="65"/>
      <c r="F44" s="177"/>
      <c r="G44" s="66"/>
      <c r="H44" s="66"/>
      <c r="I44" s="67"/>
      <c r="K44" s="92"/>
      <c r="L44" s="92"/>
      <c r="M44" s="91"/>
      <c r="N44" s="90"/>
      <c r="O44" s="90"/>
      <c r="P44" s="90"/>
      <c r="Q44" s="90"/>
      <c r="R44" s="90"/>
      <c r="AC44" s="159"/>
      <c r="AD44" s="159"/>
      <c r="AE44" s="159"/>
      <c r="AF44" s="159"/>
      <c r="AG44" s="159"/>
      <c r="AH44" s="157">
        <f>IF(AG43=AH43,1,0)</f>
        <v>0</v>
      </c>
      <c r="AI44" s="157"/>
      <c r="AJ44" s="74"/>
      <c r="AK44" s="159"/>
      <c r="AL44" s="73"/>
    </row>
    <row r="45" spans="2:38" ht="27" customHeight="1">
      <c r="B45" s="186">
        <f>IF(AI45&lt;1,16,"ﾅﾝﾊﾞｰｶｰﾄﾞが重複しています")</f>
        <v>16</v>
      </c>
      <c r="C45" s="194"/>
      <c r="D45" s="194"/>
      <c r="E45" s="65"/>
      <c r="F45" s="176"/>
      <c r="G45" s="66"/>
      <c r="H45" s="66"/>
      <c r="I45" s="67"/>
      <c r="K45" s="93"/>
      <c r="L45" s="93"/>
      <c r="M45" s="91"/>
      <c r="N45" s="90"/>
      <c r="O45" s="90"/>
      <c r="P45" s="90"/>
      <c r="Q45" s="90"/>
      <c r="R45" s="91"/>
      <c r="AC45" s="156">
        <f>IF(D45="","",C45&amp;D45)</f>
      </c>
      <c r="AD45" s="156">
        <f>IF(AC45="",1,AC45)</f>
        <v>1</v>
      </c>
      <c r="AE45" s="156">
        <f>IF(ISERROR(VLOOKUP(AD45,$AC$13:AC44,1,FALSE)),0,VLOOKUP(AD45,$AC$13:AC44,1,FALSE))</f>
        <v>0</v>
      </c>
      <c r="AF45" s="156">
        <f>IF(D45="","",C45&amp;D45&amp;E45)</f>
      </c>
      <c r="AG45" s="156">
        <f>IF(AF45="",1,AF45)</f>
        <v>1</v>
      </c>
      <c r="AH45" s="157">
        <f>IF(ISERROR(VLOOKUP(AG45,$AF$13:AF44,1,FALSE)),0,VLOOKUP(AG45,$AF$13:AF44,1,FALSE))</f>
        <v>0</v>
      </c>
      <c r="AI45" s="157">
        <f>IF(AD45=AE45,1,0)-AH46</f>
        <v>0</v>
      </c>
      <c r="AJ45" s="69"/>
      <c r="AK45" s="156">
        <f>$B$4&amp;C45&amp;G45</f>
      </c>
      <c r="AL45" s="68">
        <f>$B$4&amp;C45&amp;H45</f>
      </c>
    </row>
    <row r="46" spans="2:38" ht="27" customHeight="1">
      <c r="B46" s="187"/>
      <c r="C46" s="194"/>
      <c r="D46" s="194"/>
      <c r="E46" s="65"/>
      <c r="F46" s="177"/>
      <c r="G46" s="66"/>
      <c r="H46" s="66"/>
      <c r="I46" s="67"/>
      <c r="K46" s="92"/>
      <c r="L46" s="92"/>
      <c r="M46" s="91"/>
      <c r="N46" s="90"/>
      <c r="O46" s="90"/>
      <c r="P46" s="90"/>
      <c r="Q46" s="90"/>
      <c r="R46" s="90"/>
      <c r="AC46" s="159"/>
      <c r="AD46" s="159"/>
      <c r="AE46" s="159"/>
      <c r="AF46" s="159"/>
      <c r="AG46" s="159"/>
      <c r="AH46" s="157">
        <f>IF(AG45=AH45,1,0)</f>
        <v>0</v>
      </c>
      <c r="AI46" s="157"/>
      <c r="AJ46" s="74"/>
      <c r="AK46" s="159"/>
      <c r="AL46" s="73"/>
    </row>
    <row r="47" spans="2:38" ht="27" customHeight="1">
      <c r="B47" s="186">
        <f>IF(AI47&lt;1,17,"ﾅﾝﾊﾞｰｶｰﾄﾞが重複しています")</f>
        <v>17</v>
      </c>
      <c r="C47" s="194"/>
      <c r="D47" s="194"/>
      <c r="E47" s="65"/>
      <c r="F47" s="176"/>
      <c r="G47" s="66"/>
      <c r="H47" s="66"/>
      <c r="I47" s="67"/>
      <c r="K47" s="92"/>
      <c r="L47" s="92"/>
      <c r="M47" s="90"/>
      <c r="N47" s="90"/>
      <c r="O47" s="90"/>
      <c r="P47" s="90"/>
      <c r="Q47" s="90"/>
      <c r="R47" s="91"/>
      <c r="AC47" s="156">
        <f>IF(D47="","",C47&amp;D47)</f>
      </c>
      <c r="AD47" s="156">
        <f>IF(AC47="",1,AC47)</f>
        <v>1</v>
      </c>
      <c r="AE47" s="156">
        <f>IF(ISERROR(VLOOKUP(AD47,$AC$13:AC46,1,FALSE)),0,VLOOKUP(AD47,$AC$13:AC46,1,FALSE))</f>
        <v>0</v>
      </c>
      <c r="AF47" s="156">
        <f>IF(D47="","",C47&amp;D47&amp;E47)</f>
      </c>
      <c r="AG47" s="156">
        <f>IF(AF47="",1,AF47)</f>
        <v>1</v>
      </c>
      <c r="AH47" s="157">
        <f>IF(ISERROR(VLOOKUP(AG47,$AF$13:AF46,1,FALSE)),0,VLOOKUP(AG47,$AF$13:AF46,1,FALSE))</f>
        <v>0</v>
      </c>
      <c r="AI47" s="157">
        <f>IF(AD47=AE47,1,0)-AH48</f>
        <v>0</v>
      </c>
      <c r="AJ47" s="69"/>
      <c r="AK47" s="156">
        <f>$B$4&amp;C47&amp;G47</f>
      </c>
      <c r="AL47" s="68">
        <f>$B$4&amp;C47&amp;H47</f>
      </c>
    </row>
    <row r="48" spans="2:38" ht="27" customHeight="1">
      <c r="B48" s="187"/>
      <c r="C48" s="194"/>
      <c r="D48" s="194"/>
      <c r="E48" s="65"/>
      <c r="F48" s="177"/>
      <c r="G48" s="66"/>
      <c r="H48" s="66"/>
      <c r="I48" s="67"/>
      <c r="K48" s="92"/>
      <c r="L48" s="92"/>
      <c r="M48" s="91"/>
      <c r="N48" s="90"/>
      <c r="O48" s="90"/>
      <c r="P48" s="90"/>
      <c r="Q48" s="90"/>
      <c r="R48" s="90"/>
      <c r="AC48" s="159"/>
      <c r="AD48" s="159"/>
      <c r="AE48" s="159"/>
      <c r="AF48" s="159"/>
      <c r="AG48" s="159"/>
      <c r="AH48" s="157">
        <f>IF(AG47=AH47,1,0)</f>
        <v>0</v>
      </c>
      <c r="AI48" s="157"/>
      <c r="AJ48" s="74"/>
      <c r="AK48" s="159"/>
      <c r="AL48" s="73"/>
    </row>
    <row r="49" spans="2:38" ht="27" customHeight="1">
      <c r="B49" s="186">
        <f>IF(AI49&lt;1,18,"ﾅﾝﾊﾞｰｶｰﾄﾞが重複しています")</f>
        <v>18</v>
      </c>
      <c r="C49" s="194"/>
      <c r="D49" s="194"/>
      <c r="E49" s="65"/>
      <c r="F49" s="176"/>
      <c r="G49" s="66"/>
      <c r="H49" s="66"/>
      <c r="I49" s="67"/>
      <c r="K49" s="92"/>
      <c r="L49" s="92"/>
      <c r="M49" s="91"/>
      <c r="N49" s="90"/>
      <c r="O49" s="90"/>
      <c r="P49" s="90"/>
      <c r="Q49" s="91"/>
      <c r="R49" s="91"/>
      <c r="AC49" s="156">
        <f>IF(D49="","",C49&amp;D49)</f>
      </c>
      <c r="AD49" s="156">
        <f>IF(AC49="",1,AC49)</f>
        <v>1</v>
      </c>
      <c r="AE49" s="156">
        <f>IF(ISERROR(VLOOKUP(AD49,$AC$13:AC48,1,FALSE)),0,VLOOKUP(AD49,$AC$13:AC48,1,FALSE))</f>
        <v>0</v>
      </c>
      <c r="AF49" s="156">
        <f>IF(D49="","",C49&amp;D49&amp;E49)</f>
      </c>
      <c r="AG49" s="156">
        <f>IF(AF49="",1,AF49)</f>
        <v>1</v>
      </c>
      <c r="AH49" s="157">
        <f>IF(ISERROR(VLOOKUP(AG49,$AF$13:AF48,1,FALSE)),0,VLOOKUP(AG49,$AF$13:AF48,1,FALSE))</f>
        <v>0</v>
      </c>
      <c r="AI49" s="157">
        <f>IF(AD49=AE49,1,0)-AH50</f>
        <v>0</v>
      </c>
      <c r="AJ49" s="69"/>
      <c r="AK49" s="156">
        <f>$B$4&amp;C49&amp;G49</f>
      </c>
      <c r="AL49" s="68">
        <f>$B$4&amp;C49&amp;H49</f>
      </c>
    </row>
    <row r="50" spans="2:38" ht="27" customHeight="1">
      <c r="B50" s="187"/>
      <c r="C50" s="194"/>
      <c r="D50" s="194"/>
      <c r="E50" s="65"/>
      <c r="F50" s="177"/>
      <c r="G50" s="66"/>
      <c r="H50" s="66"/>
      <c r="I50" s="67"/>
      <c r="K50" s="92"/>
      <c r="L50" s="92"/>
      <c r="M50" s="91"/>
      <c r="N50" s="90"/>
      <c r="O50" s="90"/>
      <c r="P50" s="90"/>
      <c r="Q50" s="90"/>
      <c r="R50" s="91"/>
      <c r="AC50" s="159"/>
      <c r="AD50" s="159"/>
      <c r="AE50" s="159"/>
      <c r="AF50" s="159"/>
      <c r="AG50" s="159"/>
      <c r="AH50" s="157">
        <f>IF(AG49=AH49,1,0)</f>
        <v>0</v>
      </c>
      <c r="AI50" s="157"/>
      <c r="AJ50" s="74"/>
      <c r="AK50" s="159"/>
      <c r="AL50" s="73"/>
    </row>
    <row r="51" spans="2:38" ht="27" customHeight="1">
      <c r="B51" s="186">
        <f>IF(AI51&lt;1,19,"ﾅﾝﾊﾞｰｶｰﾄﾞが重複しています")</f>
        <v>19</v>
      </c>
      <c r="C51" s="194"/>
      <c r="D51" s="194"/>
      <c r="E51" s="65"/>
      <c r="F51" s="176"/>
      <c r="G51" s="66"/>
      <c r="H51" s="66"/>
      <c r="I51" s="67"/>
      <c r="K51" s="92"/>
      <c r="L51" s="92"/>
      <c r="M51" s="91"/>
      <c r="N51" s="90"/>
      <c r="O51" s="90"/>
      <c r="P51" s="90"/>
      <c r="Q51" s="90"/>
      <c r="R51" s="91"/>
      <c r="AC51" s="156">
        <f>IF(D51="","",C51&amp;D51)</f>
      </c>
      <c r="AD51" s="156">
        <f>IF(AC51="",1,AC51)</f>
        <v>1</v>
      </c>
      <c r="AE51" s="156">
        <f>IF(ISERROR(VLOOKUP(AD51,$AC$13:AC50,1,FALSE)),0,VLOOKUP(AD51,$AC$13:AC50,1,FALSE))</f>
        <v>0</v>
      </c>
      <c r="AF51" s="156">
        <f>IF(D51="","",C51&amp;D51&amp;E51)</f>
      </c>
      <c r="AG51" s="156">
        <f>IF(AF51="",1,AF51)</f>
        <v>1</v>
      </c>
      <c r="AH51" s="157">
        <f>IF(ISERROR(VLOOKUP(AG51,$AF$13:AF50,1,FALSE)),0,VLOOKUP(AG51,$AF$13:AF50,1,FALSE))</f>
        <v>0</v>
      </c>
      <c r="AI51" s="157">
        <f>IF(AD51=AE51,1,0)-AH52</f>
        <v>0</v>
      </c>
      <c r="AJ51" s="69"/>
      <c r="AK51" s="156">
        <f>$B$4&amp;C51&amp;G51</f>
      </c>
      <c r="AL51" s="68">
        <f>$B$4&amp;C51&amp;H51</f>
      </c>
    </row>
    <row r="52" spans="2:38" ht="27" customHeight="1">
      <c r="B52" s="187"/>
      <c r="C52" s="194"/>
      <c r="D52" s="194"/>
      <c r="E52" s="65"/>
      <c r="F52" s="177"/>
      <c r="G52" s="66"/>
      <c r="H52" s="66"/>
      <c r="I52" s="67"/>
      <c r="K52" s="92"/>
      <c r="L52" s="92"/>
      <c r="M52" s="91"/>
      <c r="N52" s="90"/>
      <c r="O52" s="90"/>
      <c r="P52" s="90"/>
      <c r="Q52" s="90"/>
      <c r="R52" s="91"/>
      <c r="AC52" s="159"/>
      <c r="AD52" s="159"/>
      <c r="AE52" s="159"/>
      <c r="AF52" s="159"/>
      <c r="AG52" s="159"/>
      <c r="AH52" s="157">
        <f>IF(AG51=AH51,1,0)</f>
        <v>0</v>
      </c>
      <c r="AI52" s="157"/>
      <c r="AJ52" s="74"/>
      <c r="AK52" s="159"/>
      <c r="AL52" s="73"/>
    </row>
    <row r="53" spans="2:38" ht="27" customHeight="1" thickBot="1">
      <c r="B53" s="228">
        <f>IF(AI53&lt;1,20,"ﾅﾝﾊﾞｰｶｰﾄﾞが重複しています")</f>
        <v>20</v>
      </c>
      <c r="C53" s="194"/>
      <c r="D53" s="194"/>
      <c r="E53" s="65"/>
      <c r="F53" s="176"/>
      <c r="G53" s="66"/>
      <c r="H53" s="66"/>
      <c r="I53" s="67"/>
      <c r="K53" s="92"/>
      <c r="L53" s="92"/>
      <c r="M53" s="91"/>
      <c r="N53" s="91"/>
      <c r="O53" s="91"/>
      <c r="P53" s="91"/>
      <c r="Q53" s="90"/>
      <c r="R53" s="91"/>
      <c r="AC53" s="156">
        <f>IF(D53="","",C53&amp;D53)</f>
      </c>
      <c r="AD53" s="156">
        <f>IF(AC53="",1,AC53)</f>
        <v>1</v>
      </c>
      <c r="AE53" s="156">
        <f>IF(ISERROR(VLOOKUP(AD53,$AC$13:AC52,1,FALSE)),0,VLOOKUP(AD53,$AC$13:AC52,1,FALSE))</f>
        <v>0</v>
      </c>
      <c r="AF53" s="156">
        <f>IF(D53="","",C53&amp;D53&amp;E53)</f>
      </c>
      <c r="AG53" s="156">
        <f>IF(AF53="",1,AF53)</f>
        <v>1</v>
      </c>
      <c r="AH53" s="157">
        <f>IF(ISERROR(VLOOKUP(AG53,$AF$13:AF52,1,FALSE)),0,VLOOKUP(AG53,$AF$13:AF52,1,FALSE))</f>
        <v>0</v>
      </c>
      <c r="AI53" s="157">
        <f>IF(AD53=AE53,1,0)-AH54</f>
        <v>0</v>
      </c>
      <c r="AJ53" s="69"/>
      <c r="AK53" s="156">
        <f>$B$4&amp;C53&amp;G53</f>
      </c>
      <c r="AL53" s="68">
        <f>$B$4&amp;C53&amp;H53</f>
      </c>
    </row>
    <row r="54" spans="2:38" ht="27" customHeight="1" thickBot="1">
      <c r="B54" s="229"/>
      <c r="C54" s="230"/>
      <c r="D54" s="230"/>
      <c r="E54" s="84"/>
      <c r="F54" s="178"/>
      <c r="G54" s="85"/>
      <c r="H54" s="85"/>
      <c r="I54" s="86"/>
      <c r="K54" s="92"/>
      <c r="L54" s="92"/>
      <c r="M54" s="91"/>
      <c r="N54" s="91"/>
      <c r="O54" s="91"/>
      <c r="P54" s="91"/>
      <c r="Q54" s="90"/>
      <c r="R54" s="91"/>
      <c r="AC54" s="159"/>
      <c r="AD54" s="159"/>
      <c r="AE54" s="159"/>
      <c r="AF54" s="159"/>
      <c r="AG54" s="159"/>
      <c r="AH54" s="157">
        <f>IF(AG53=AH53,1,0)</f>
        <v>0</v>
      </c>
      <c r="AI54" s="157"/>
      <c r="AJ54" s="74"/>
      <c r="AK54" s="159"/>
      <c r="AL54" s="73"/>
    </row>
    <row r="55" spans="1:38" ht="27" customHeight="1" thickBot="1">
      <c r="A55" s="64">
        <f>COUNTA(E55,E57,E59,E61,E63,E65,E67,E69,E71,E73)</f>
        <v>0</v>
      </c>
      <c r="B55" s="229">
        <f>IF(AI55&lt;1,21,"ﾅﾝﾊﾞｰｶｰﾄﾞが重複しています")</f>
        <v>21</v>
      </c>
      <c r="C55" s="177"/>
      <c r="D55" s="177"/>
      <c r="E55" s="87"/>
      <c r="F55" s="179"/>
      <c r="G55" s="88"/>
      <c r="H55" s="88"/>
      <c r="I55" s="89"/>
      <c r="K55" s="92"/>
      <c r="L55" s="92"/>
      <c r="M55" s="91"/>
      <c r="N55" s="90"/>
      <c r="O55" s="90"/>
      <c r="P55" s="90"/>
      <c r="Q55" s="90"/>
      <c r="R55" s="91"/>
      <c r="AC55" s="156">
        <f>IF(D55="","",C55&amp;D55)</f>
      </c>
      <c r="AD55" s="156">
        <f>IF(AC55="",1,AC55)</f>
        <v>1</v>
      </c>
      <c r="AE55" s="156">
        <f>IF(ISERROR(VLOOKUP(AD55,$AC$13:AC54,1,FALSE)),0,VLOOKUP(AD55,$AC$13:AC54,1,FALSE))</f>
        <v>0</v>
      </c>
      <c r="AF55" s="156">
        <f>IF(D55="","",C55&amp;D55&amp;E55)</f>
      </c>
      <c r="AG55" s="156">
        <f>IF(AF55="",1,AF55)</f>
        <v>1</v>
      </c>
      <c r="AH55" s="157">
        <f>IF(ISERROR(VLOOKUP(AG55,$AF$13:AF54,1,FALSE)),0,VLOOKUP(AG55,$AF$13:AF54,1,FALSE))</f>
        <v>0</v>
      </c>
      <c r="AI55" s="157">
        <f>IF(AD55=AE55,1,0)-AH56</f>
        <v>0</v>
      </c>
      <c r="AJ55" s="69"/>
      <c r="AK55" s="156">
        <f>$B$4&amp;C55&amp;G55</f>
      </c>
      <c r="AL55" s="68">
        <f>$B$4&amp;C55&amp;H55</f>
      </c>
    </row>
    <row r="56" spans="1:38" ht="27" customHeight="1">
      <c r="A56" s="72">
        <f>COUNTA(G55:I55,G57:I57,G59:I59,G61:I61,G63:I63,G65:I65,G67:I67,G69:I69,G71:I71,G73:I73)</f>
        <v>0</v>
      </c>
      <c r="B56" s="231"/>
      <c r="C56" s="194"/>
      <c r="D56" s="194"/>
      <c r="E56" s="65"/>
      <c r="F56" s="177"/>
      <c r="G56" s="66"/>
      <c r="H56" s="66"/>
      <c r="I56" s="67"/>
      <c r="K56" s="92"/>
      <c r="L56" s="92"/>
      <c r="M56" s="91"/>
      <c r="N56" s="90"/>
      <c r="O56" s="90"/>
      <c r="P56" s="90"/>
      <c r="Q56" s="90"/>
      <c r="R56" s="91"/>
      <c r="AC56" s="159"/>
      <c r="AD56" s="159"/>
      <c r="AE56" s="159"/>
      <c r="AF56" s="159"/>
      <c r="AG56" s="159"/>
      <c r="AH56" s="157">
        <f>IF(AG55=AH55,1,0)</f>
        <v>0</v>
      </c>
      <c r="AI56" s="157"/>
      <c r="AJ56" s="74"/>
      <c r="AK56" s="159"/>
      <c r="AL56" s="73"/>
    </row>
    <row r="57" spans="2:38" ht="27" customHeight="1">
      <c r="B57" s="186">
        <f>IF(AI57&lt;1,22,"ﾅﾝﾊﾞｰｶｰﾄﾞが重複しています")</f>
        <v>22</v>
      </c>
      <c r="C57" s="194"/>
      <c r="D57" s="194"/>
      <c r="E57" s="65"/>
      <c r="F57" s="176"/>
      <c r="G57" s="66"/>
      <c r="H57" s="66"/>
      <c r="I57" s="67"/>
      <c r="K57" s="92"/>
      <c r="L57" s="92"/>
      <c r="M57" s="90"/>
      <c r="N57" s="90"/>
      <c r="O57" s="90"/>
      <c r="P57" s="90"/>
      <c r="Q57" s="91"/>
      <c r="R57" s="90"/>
      <c r="AC57" s="156">
        <f>IF(D57="","",C57&amp;D57)</f>
      </c>
      <c r="AD57" s="156">
        <f>IF(AC57="",1,AC57)</f>
        <v>1</v>
      </c>
      <c r="AE57" s="156">
        <f>IF(ISERROR(VLOOKUP(AD57,$AC$13:AC56,1,FALSE)),0,VLOOKUP(AD57,$AC$13:AC56,1,FALSE))</f>
        <v>0</v>
      </c>
      <c r="AF57" s="156">
        <f>IF(D57="","",C57&amp;D57&amp;E57)</f>
      </c>
      <c r="AG57" s="156">
        <f>IF(AF57="",1,AF57)</f>
        <v>1</v>
      </c>
      <c r="AH57" s="157">
        <f>IF(ISERROR(VLOOKUP(AG57,$AF$13:AF56,1,FALSE)),0,VLOOKUP(AG57,$AF$13:AF56,1,FALSE))</f>
        <v>0</v>
      </c>
      <c r="AI57" s="157">
        <f>IF(AD57=AE57,1,0)-AH58</f>
        <v>0</v>
      </c>
      <c r="AJ57" s="69"/>
      <c r="AK57" s="156">
        <f>$B$4&amp;C57&amp;G57</f>
      </c>
      <c r="AL57" s="68">
        <f>$B$4&amp;C57&amp;H57</f>
      </c>
    </row>
    <row r="58" spans="2:38" ht="27" customHeight="1">
      <c r="B58" s="187"/>
      <c r="C58" s="194"/>
      <c r="D58" s="194"/>
      <c r="E58" s="65"/>
      <c r="F58" s="177"/>
      <c r="G58" s="66"/>
      <c r="H58" s="66"/>
      <c r="I58" s="67"/>
      <c r="K58" s="92"/>
      <c r="L58" s="92"/>
      <c r="M58" s="91"/>
      <c r="N58" s="90"/>
      <c r="O58" s="90"/>
      <c r="P58" s="90"/>
      <c r="Q58" s="90"/>
      <c r="R58" s="91"/>
      <c r="AC58" s="159"/>
      <c r="AD58" s="159"/>
      <c r="AE58" s="159"/>
      <c r="AF58" s="159"/>
      <c r="AG58" s="159"/>
      <c r="AH58" s="157">
        <f>IF(AG57=AH57,1,0)</f>
        <v>0</v>
      </c>
      <c r="AI58" s="157"/>
      <c r="AJ58" s="74"/>
      <c r="AK58" s="159"/>
      <c r="AL58" s="73"/>
    </row>
    <row r="59" spans="2:38" ht="27" customHeight="1">
      <c r="B59" s="186">
        <f>IF(AI59&lt;1,23,"ﾅﾝﾊﾞｰｶｰﾄﾞが重複しています")</f>
        <v>23</v>
      </c>
      <c r="C59" s="194"/>
      <c r="D59" s="194"/>
      <c r="E59" s="65"/>
      <c r="F59" s="176"/>
      <c r="G59" s="66"/>
      <c r="H59" s="66"/>
      <c r="I59" s="67"/>
      <c r="K59" s="92"/>
      <c r="L59" s="92"/>
      <c r="M59" s="90"/>
      <c r="N59" s="90"/>
      <c r="O59" s="90"/>
      <c r="P59" s="90"/>
      <c r="Q59" s="90"/>
      <c r="R59" s="91"/>
      <c r="AC59" s="156">
        <f>IF(D59="","",C59&amp;D59)</f>
      </c>
      <c r="AD59" s="156">
        <f>IF(AC59="",1,AC59)</f>
        <v>1</v>
      </c>
      <c r="AE59" s="156">
        <f>IF(ISERROR(VLOOKUP(AD59,$AC$13:AC58,1,FALSE)),0,VLOOKUP(AD59,$AC$13:AC58,1,FALSE))</f>
        <v>0</v>
      </c>
      <c r="AF59" s="156">
        <f>IF(D59="","",C59&amp;D59&amp;E59)</f>
      </c>
      <c r="AG59" s="156">
        <f>IF(AF59="",1,AF59)</f>
        <v>1</v>
      </c>
      <c r="AH59" s="157">
        <f>IF(ISERROR(VLOOKUP(AG59,$AF$13:AF58,1,FALSE)),0,VLOOKUP(AG59,$AF$13:AF58,1,FALSE))</f>
        <v>0</v>
      </c>
      <c r="AI59" s="157">
        <f>IF(AD59=AE59,1,0)-AH60</f>
        <v>0</v>
      </c>
      <c r="AJ59" s="69"/>
      <c r="AK59" s="156">
        <f>$B$4&amp;C59&amp;G59</f>
      </c>
      <c r="AL59" s="68">
        <f>$B$4&amp;C59&amp;H59</f>
      </c>
    </row>
    <row r="60" spans="2:38" ht="27" customHeight="1">
      <c r="B60" s="187"/>
      <c r="C60" s="194"/>
      <c r="D60" s="194"/>
      <c r="E60" s="65"/>
      <c r="F60" s="177"/>
      <c r="G60" s="66"/>
      <c r="H60" s="66"/>
      <c r="I60" s="67"/>
      <c r="K60" s="92"/>
      <c r="L60" s="92"/>
      <c r="M60" s="91"/>
      <c r="N60" s="90"/>
      <c r="O60" s="90"/>
      <c r="P60" s="90"/>
      <c r="Q60" s="90"/>
      <c r="R60" s="90"/>
      <c r="AC60" s="159"/>
      <c r="AD60" s="159"/>
      <c r="AE60" s="159"/>
      <c r="AF60" s="159"/>
      <c r="AG60" s="159"/>
      <c r="AH60" s="157">
        <f>IF(AG59=AH59,1,0)</f>
        <v>0</v>
      </c>
      <c r="AI60" s="157"/>
      <c r="AJ60" s="74"/>
      <c r="AK60" s="159"/>
      <c r="AL60" s="73"/>
    </row>
    <row r="61" spans="2:38" ht="27" customHeight="1">
      <c r="B61" s="186">
        <f>IF(AI61&lt;1,24,"ﾅﾝﾊﾞｰｶｰﾄﾞが重複しています")</f>
        <v>24</v>
      </c>
      <c r="C61" s="194"/>
      <c r="D61" s="194"/>
      <c r="E61" s="65"/>
      <c r="F61" s="176"/>
      <c r="G61" s="66"/>
      <c r="H61" s="66"/>
      <c r="I61" s="67"/>
      <c r="K61" s="92"/>
      <c r="L61" s="92"/>
      <c r="M61" s="90"/>
      <c r="N61" s="90"/>
      <c r="O61" s="90"/>
      <c r="P61" s="90"/>
      <c r="Q61" s="90"/>
      <c r="R61" s="91"/>
      <c r="AC61" s="156">
        <f>IF(D61="","",C61&amp;D61)</f>
      </c>
      <c r="AD61" s="156">
        <f>IF(AC61="",1,AC61)</f>
        <v>1</v>
      </c>
      <c r="AE61" s="156">
        <f>IF(ISERROR(VLOOKUP(AD61,$AC$13:AC60,1,FALSE)),0,VLOOKUP(AD61,$AC$13:AC60,1,FALSE))</f>
        <v>0</v>
      </c>
      <c r="AF61" s="156">
        <f>IF(D61="","",C61&amp;D61&amp;E61)</f>
      </c>
      <c r="AG61" s="156">
        <f>IF(AF61="",1,AF61)</f>
        <v>1</v>
      </c>
      <c r="AH61" s="157">
        <f>IF(ISERROR(VLOOKUP(AG61,$AF$13:AF60,1,FALSE)),0,VLOOKUP(AG61,$AF$13:AF60,1,FALSE))</f>
        <v>0</v>
      </c>
      <c r="AI61" s="157">
        <f>IF(AD61=AE61,1,0)-AH62</f>
        <v>0</v>
      </c>
      <c r="AJ61" s="69"/>
      <c r="AK61" s="156">
        <f>$B$4&amp;C61&amp;G61</f>
      </c>
      <c r="AL61" s="68">
        <f>$B$4&amp;C61&amp;H61</f>
      </c>
    </row>
    <row r="62" spans="2:38" ht="27" customHeight="1">
      <c r="B62" s="187"/>
      <c r="C62" s="194"/>
      <c r="D62" s="194"/>
      <c r="E62" s="65"/>
      <c r="F62" s="177"/>
      <c r="G62" s="66"/>
      <c r="H62" s="66"/>
      <c r="I62" s="67"/>
      <c r="K62" s="92"/>
      <c r="L62" s="92"/>
      <c r="M62" s="90"/>
      <c r="N62" s="90"/>
      <c r="O62" s="90"/>
      <c r="P62" s="90"/>
      <c r="Q62" s="90"/>
      <c r="R62" s="91"/>
      <c r="AC62" s="159"/>
      <c r="AD62" s="159"/>
      <c r="AE62" s="159"/>
      <c r="AF62" s="159"/>
      <c r="AG62" s="159"/>
      <c r="AH62" s="157">
        <f>IF(AG61=AH61,1,0)</f>
        <v>0</v>
      </c>
      <c r="AI62" s="157"/>
      <c r="AJ62" s="74"/>
      <c r="AK62" s="159"/>
      <c r="AL62" s="73"/>
    </row>
    <row r="63" spans="2:38" ht="27" customHeight="1">
      <c r="B63" s="186">
        <f>IF(AI63&lt;1,25,"ﾅﾝﾊﾞｰｶｰﾄﾞが重複しています")</f>
        <v>25</v>
      </c>
      <c r="C63" s="194"/>
      <c r="D63" s="194"/>
      <c r="E63" s="65"/>
      <c r="F63" s="176"/>
      <c r="G63" s="66"/>
      <c r="H63" s="66"/>
      <c r="I63" s="67"/>
      <c r="K63" s="92"/>
      <c r="L63" s="92"/>
      <c r="M63" s="91"/>
      <c r="N63" s="90"/>
      <c r="O63" s="90"/>
      <c r="P63" s="90"/>
      <c r="Q63" s="90"/>
      <c r="R63" s="90"/>
      <c r="AC63" s="156">
        <f>IF(D63="","",C63&amp;D63)</f>
      </c>
      <c r="AD63" s="156">
        <f>IF(AC63="",1,AC63)</f>
        <v>1</v>
      </c>
      <c r="AE63" s="156">
        <f>IF(ISERROR(VLOOKUP(AD63,$AC$13:AC62,1,FALSE)),0,VLOOKUP(AD63,$AC$13:AC62,1,FALSE))</f>
        <v>0</v>
      </c>
      <c r="AF63" s="156">
        <f>IF(D63="","",C63&amp;D63&amp;E63)</f>
      </c>
      <c r="AG63" s="156">
        <f>IF(AF63="",1,AF63)</f>
        <v>1</v>
      </c>
      <c r="AH63" s="157">
        <f>IF(ISERROR(VLOOKUP(AG63,$AF$13:AF62,1,FALSE)),0,VLOOKUP(AG63,$AF$13:AF62,1,FALSE))</f>
        <v>0</v>
      </c>
      <c r="AI63" s="157">
        <f>IF(AD63=AE63,1,0)-AH64</f>
        <v>0</v>
      </c>
      <c r="AJ63" s="69"/>
      <c r="AK63" s="156">
        <f>$B$4&amp;C63&amp;G63</f>
      </c>
      <c r="AL63" s="68">
        <f>$B$4&amp;C63&amp;H63</f>
      </c>
    </row>
    <row r="64" spans="2:38" ht="27" customHeight="1">
      <c r="B64" s="187"/>
      <c r="C64" s="194"/>
      <c r="D64" s="194"/>
      <c r="E64" s="65"/>
      <c r="F64" s="177"/>
      <c r="G64" s="66"/>
      <c r="H64" s="66"/>
      <c r="I64" s="67"/>
      <c r="K64" s="92"/>
      <c r="L64" s="92"/>
      <c r="M64" s="91"/>
      <c r="N64" s="90"/>
      <c r="O64" s="90"/>
      <c r="P64" s="90"/>
      <c r="Q64" s="90"/>
      <c r="R64" s="90"/>
      <c r="AC64" s="159"/>
      <c r="AD64" s="159"/>
      <c r="AE64" s="159"/>
      <c r="AF64" s="159"/>
      <c r="AG64" s="159"/>
      <c r="AH64" s="157">
        <f>IF(AG63=AH63,1,0)</f>
        <v>0</v>
      </c>
      <c r="AI64" s="157"/>
      <c r="AJ64" s="74"/>
      <c r="AK64" s="159"/>
      <c r="AL64" s="73"/>
    </row>
    <row r="65" spans="2:38" ht="27" customHeight="1">
      <c r="B65" s="186">
        <f>IF(AI65&lt;1,26,"ﾅﾝﾊﾞｰｶｰﾄﾞが重複しています")</f>
        <v>26</v>
      </c>
      <c r="C65" s="194"/>
      <c r="D65" s="194"/>
      <c r="E65" s="65"/>
      <c r="F65" s="176"/>
      <c r="G65" s="66"/>
      <c r="H65" s="66"/>
      <c r="I65" s="67"/>
      <c r="K65" s="93"/>
      <c r="L65" s="93"/>
      <c r="M65" s="91"/>
      <c r="N65" s="90"/>
      <c r="O65" s="90"/>
      <c r="P65" s="90"/>
      <c r="Q65" s="90"/>
      <c r="R65" s="91"/>
      <c r="AC65" s="156">
        <f>IF(D65="","",C65&amp;D65)</f>
      </c>
      <c r="AD65" s="156">
        <f>IF(AC65="",1,AC65)</f>
        <v>1</v>
      </c>
      <c r="AE65" s="156">
        <f>IF(ISERROR(VLOOKUP(AD65,$AC$13:AC64,1,FALSE)),0,VLOOKUP(AD65,$AC$13:AC64,1,FALSE))</f>
        <v>0</v>
      </c>
      <c r="AF65" s="156">
        <f>IF(D65="","",C65&amp;D65&amp;E65)</f>
      </c>
      <c r="AG65" s="156">
        <f>IF(AF65="",1,AF65)</f>
        <v>1</v>
      </c>
      <c r="AH65" s="157">
        <f>IF(ISERROR(VLOOKUP(AG65,$AF$13:AF64,1,FALSE)),0,VLOOKUP(AG65,$AF$13:AF64,1,FALSE))</f>
        <v>0</v>
      </c>
      <c r="AI65" s="157">
        <f>IF(AD65=AE65,1,0)-AH66</f>
        <v>0</v>
      </c>
      <c r="AJ65" s="69"/>
      <c r="AK65" s="156">
        <f>$B$4&amp;C65&amp;G65</f>
      </c>
      <c r="AL65" s="68">
        <f>$B$4&amp;C65&amp;H65</f>
      </c>
    </row>
    <row r="66" spans="2:38" ht="27" customHeight="1">
      <c r="B66" s="187"/>
      <c r="C66" s="194"/>
      <c r="D66" s="194"/>
      <c r="E66" s="65"/>
      <c r="F66" s="177"/>
      <c r="G66" s="66"/>
      <c r="H66" s="66"/>
      <c r="I66" s="67"/>
      <c r="K66" s="92"/>
      <c r="L66" s="92"/>
      <c r="M66" s="91"/>
      <c r="N66" s="90"/>
      <c r="O66" s="90"/>
      <c r="P66" s="90"/>
      <c r="Q66" s="90"/>
      <c r="R66" s="90"/>
      <c r="AC66" s="159"/>
      <c r="AD66" s="159"/>
      <c r="AE66" s="159"/>
      <c r="AF66" s="159"/>
      <c r="AG66" s="159"/>
      <c r="AH66" s="157">
        <f>IF(AG65=AH65,1,0)</f>
        <v>0</v>
      </c>
      <c r="AI66" s="157"/>
      <c r="AJ66" s="74"/>
      <c r="AK66" s="159"/>
      <c r="AL66" s="73"/>
    </row>
    <row r="67" spans="2:38" ht="27" customHeight="1">
      <c r="B67" s="186">
        <f>IF(AI67&lt;1,27,"ﾅﾝﾊﾞｰｶｰﾄﾞが重複しています")</f>
        <v>27</v>
      </c>
      <c r="C67" s="194"/>
      <c r="D67" s="194"/>
      <c r="E67" s="65"/>
      <c r="F67" s="176"/>
      <c r="G67" s="66"/>
      <c r="H67" s="66"/>
      <c r="I67" s="67"/>
      <c r="K67" s="92"/>
      <c r="L67" s="92"/>
      <c r="M67" s="90"/>
      <c r="N67" s="90"/>
      <c r="O67" s="90"/>
      <c r="P67" s="90"/>
      <c r="Q67" s="90"/>
      <c r="R67" s="91"/>
      <c r="AC67" s="156">
        <f>IF(D67="","",C67&amp;D67)</f>
      </c>
      <c r="AD67" s="156">
        <f>IF(AC67="",1,AC67)</f>
        <v>1</v>
      </c>
      <c r="AE67" s="156">
        <f>IF(ISERROR(VLOOKUP(AD67,$AC$13:AC66,1,FALSE)),0,VLOOKUP(AD67,$AC$13:AC66,1,FALSE))</f>
        <v>0</v>
      </c>
      <c r="AF67" s="156">
        <f>IF(D67="","",C67&amp;D67&amp;E67)</f>
      </c>
      <c r="AG67" s="156">
        <f>IF(AF67="",1,AF67)</f>
        <v>1</v>
      </c>
      <c r="AH67" s="157">
        <f>IF(ISERROR(VLOOKUP(AG67,$AF$13:AF66,1,FALSE)),0,VLOOKUP(AG67,$AF$13:AF66,1,FALSE))</f>
        <v>0</v>
      </c>
      <c r="AI67" s="157">
        <f>IF(AD67=AE67,1,0)-AH68</f>
        <v>0</v>
      </c>
      <c r="AJ67" s="69"/>
      <c r="AK67" s="156">
        <f>$B$4&amp;C67&amp;G67</f>
      </c>
      <c r="AL67" s="68">
        <f>$B$4&amp;C67&amp;H67</f>
      </c>
    </row>
    <row r="68" spans="2:38" ht="27" customHeight="1">
      <c r="B68" s="187"/>
      <c r="C68" s="194"/>
      <c r="D68" s="194"/>
      <c r="E68" s="65"/>
      <c r="F68" s="177"/>
      <c r="G68" s="66"/>
      <c r="H68" s="66"/>
      <c r="I68" s="67"/>
      <c r="K68" s="92"/>
      <c r="L68" s="92"/>
      <c r="M68" s="91"/>
      <c r="N68" s="90"/>
      <c r="O68" s="90"/>
      <c r="P68" s="90"/>
      <c r="Q68" s="90"/>
      <c r="R68" s="90"/>
      <c r="AC68" s="159"/>
      <c r="AD68" s="159"/>
      <c r="AE68" s="159"/>
      <c r="AF68" s="159"/>
      <c r="AG68" s="159"/>
      <c r="AH68" s="157">
        <f>IF(AG67=AH67,1,0)</f>
        <v>0</v>
      </c>
      <c r="AI68" s="157"/>
      <c r="AJ68" s="74"/>
      <c r="AK68" s="159"/>
      <c r="AL68" s="73"/>
    </row>
    <row r="69" spans="2:38" ht="27" customHeight="1">
      <c r="B69" s="186">
        <f>IF(AI69&lt;1,28,"ﾅﾝﾊﾞｰｶｰﾄﾞが重複しています")</f>
        <v>28</v>
      </c>
      <c r="C69" s="194"/>
      <c r="D69" s="194"/>
      <c r="E69" s="65"/>
      <c r="F69" s="176"/>
      <c r="G69" s="66"/>
      <c r="H69" s="66"/>
      <c r="I69" s="67"/>
      <c r="K69" s="92"/>
      <c r="L69" s="92"/>
      <c r="M69" s="91"/>
      <c r="N69" s="90"/>
      <c r="O69" s="90"/>
      <c r="P69" s="90"/>
      <c r="Q69" s="91"/>
      <c r="R69" s="91"/>
      <c r="AC69" s="156">
        <f>IF(D69="","",C69&amp;D69)</f>
      </c>
      <c r="AD69" s="156">
        <f>IF(AC69="",1,AC69)</f>
        <v>1</v>
      </c>
      <c r="AE69" s="156">
        <f>IF(ISERROR(VLOOKUP(AD69,$AC$13:AC68,1,FALSE)),0,VLOOKUP(AD69,$AC$13:AC68,1,FALSE))</f>
        <v>0</v>
      </c>
      <c r="AF69" s="156">
        <f>IF(D69="","",C69&amp;D69&amp;E69)</f>
      </c>
      <c r="AG69" s="156">
        <f>IF(AF69="",1,AF69)</f>
        <v>1</v>
      </c>
      <c r="AH69" s="157">
        <f>IF(ISERROR(VLOOKUP(AG69,$AF$13:AF68,1,FALSE)),0,VLOOKUP(AG69,$AF$13:AF68,1,FALSE))</f>
        <v>0</v>
      </c>
      <c r="AI69" s="157">
        <f>IF(AD69=AE69,1,0)-AH70</f>
        <v>0</v>
      </c>
      <c r="AJ69" s="69"/>
      <c r="AK69" s="156">
        <f>$B$4&amp;C69&amp;G69</f>
      </c>
      <c r="AL69" s="68">
        <f>$B$4&amp;C69&amp;H69</f>
      </c>
    </row>
    <row r="70" spans="2:38" ht="27" customHeight="1">
      <c r="B70" s="187"/>
      <c r="C70" s="194"/>
      <c r="D70" s="194"/>
      <c r="E70" s="65"/>
      <c r="F70" s="177"/>
      <c r="G70" s="66"/>
      <c r="H70" s="66"/>
      <c r="I70" s="67"/>
      <c r="K70" s="92"/>
      <c r="L70" s="92"/>
      <c r="M70" s="91"/>
      <c r="N70" s="90"/>
      <c r="O70" s="90"/>
      <c r="P70" s="90"/>
      <c r="Q70" s="90"/>
      <c r="R70" s="91"/>
      <c r="AC70" s="159"/>
      <c r="AD70" s="159"/>
      <c r="AE70" s="159"/>
      <c r="AF70" s="159"/>
      <c r="AG70" s="159"/>
      <c r="AH70" s="157">
        <f>IF(AG69=AH69,1,0)</f>
        <v>0</v>
      </c>
      <c r="AI70" s="157"/>
      <c r="AJ70" s="74"/>
      <c r="AK70" s="159"/>
      <c r="AL70" s="73"/>
    </row>
    <row r="71" spans="2:38" ht="27" customHeight="1">
      <c r="B71" s="186">
        <f>IF(AI71&lt;1,29,"ﾅﾝﾊﾞｰｶｰﾄﾞが重複しています")</f>
        <v>29</v>
      </c>
      <c r="C71" s="194"/>
      <c r="D71" s="194"/>
      <c r="E71" s="65"/>
      <c r="F71" s="176"/>
      <c r="G71" s="66"/>
      <c r="H71" s="66"/>
      <c r="I71" s="67"/>
      <c r="K71" s="92"/>
      <c r="L71" s="92"/>
      <c r="M71" s="91"/>
      <c r="N71" s="90"/>
      <c r="O71" s="90"/>
      <c r="P71" s="90"/>
      <c r="Q71" s="90"/>
      <c r="R71" s="91"/>
      <c r="AC71" s="156">
        <f>IF(D71="","",C71&amp;D71)</f>
      </c>
      <c r="AD71" s="156">
        <f>IF(AC71="",1,AC71)</f>
        <v>1</v>
      </c>
      <c r="AE71" s="156">
        <f>IF(ISERROR(VLOOKUP(AD71,$AC$13:AC70,1,FALSE)),0,VLOOKUP(AD71,$AC$13:AC70,1,FALSE))</f>
        <v>0</v>
      </c>
      <c r="AF71" s="156">
        <f>IF(D71="","",C71&amp;D71&amp;E71)</f>
      </c>
      <c r="AG71" s="156">
        <f>IF(AF71="",1,AF71)</f>
        <v>1</v>
      </c>
      <c r="AH71" s="157">
        <f>IF(ISERROR(VLOOKUP(AG71,$AF$13:AF70,1,FALSE)),0,VLOOKUP(AG71,$AF$13:AF70,1,FALSE))</f>
        <v>0</v>
      </c>
      <c r="AI71" s="157">
        <f>IF(AD71=AE71,1,0)-AH72</f>
        <v>0</v>
      </c>
      <c r="AJ71" s="69"/>
      <c r="AK71" s="156">
        <f>$B$4&amp;C71&amp;G71</f>
      </c>
      <c r="AL71" s="68">
        <f>$B$4&amp;C71&amp;H71</f>
      </c>
    </row>
    <row r="72" spans="2:38" ht="27" customHeight="1">
      <c r="B72" s="187"/>
      <c r="C72" s="194"/>
      <c r="D72" s="194"/>
      <c r="E72" s="65"/>
      <c r="F72" s="177"/>
      <c r="G72" s="66"/>
      <c r="H72" s="66"/>
      <c r="I72" s="67"/>
      <c r="K72" s="92"/>
      <c r="L72" s="92"/>
      <c r="M72" s="91"/>
      <c r="N72" s="90"/>
      <c r="O72" s="90"/>
      <c r="P72" s="90"/>
      <c r="Q72" s="90"/>
      <c r="R72" s="91"/>
      <c r="AC72" s="159"/>
      <c r="AD72" s="159"/>
      <c r="AE72" s="159"/>
      <c r="AF72" s="159"/>
      <c r="AG72" s="159"/>
      <c r="AH72" s="157">
        <f>IF(AG71=AH71,1,0)</f>
        <v>0</v>
      </c>
      <c r="AI72" s="157"/>
      <c r="AJ72" s="74"/>
      <c r="AK72" s="159"/>
      <c r="AL72" s="73"/>
    </row>
    <row r="73" spans="2:38" ht="27" customHeight="1" thickBot="1">
      <c r="B73" s="228">
        <f>IF(AI73&lt;1,30,"ﾅﾝﾊﾞｰｶｰﾄﾞが重複しています")</f>
        <v>30</v>
      </c>
      <c r="C73" s="194"/>
      <c r="D73" s="194"/>
      <c r="E73" s="65"/>
      <c r="F73" s="176"/>
      <c r="G73" s="66"/>
      <c r="H73" s="66"/>
      <c r="I73" s="67"/>
      <c r="K73" s="92"/>
      <c r="L73" s="92"/>
      <c r="M73" s="91"/>
      <c r="N73" s="91"/>
      <c r="O73" s="91"/>
      <c r="P73" s="91"/>
      <c r="Q73" s="90"/>
      <c r="R73" s="91"/>
      <c r="AC73" s="156">
        <f>IF(D73="","",C73&amp;D73)</f>
      </c>
      <c r="AD73" s="156">
        <f>IF(AC73="",1,AC73)</f>
        <v>1</v>
      </c>
      <c r="AE73" s="156">
        <f>IF(ISERROR(VLOOKUP(AD73,$AC$13:AC72,1,FALSE)),0,VLOOKUP(AD73,$AC$13:AC72,1,FALSE))</f>
        <v>0</v>
      </c>
      <c r="AF73" s="156">
        <f>IF(D73="","",C73&amp;D73&amp;E73)</f>
      </c>
      <c r="AG73" s="156">
        <f>IF(AF73="",1,AF73)</f>
        <v>1</v>
      </c>
      <c r="AH73" s="157">
        <f>IF(ISERROR(VLOOKUP(AG73,$AF$13:AF72,1,FALSE)),0,VLOOKUP(AG73,$AF$13:AF72,1,FALSE))</f>
        <v>0</v>
      </c>
      <c r="AI73" s="157">
        <f>IF(AD73=AE73,1,0)-AH74</f>
        <v>0</v>
      </c>
      <c r="AJ73" s="69"/>
      <c r="AK73" s="156">
        <f>$B$4&amp;C73&amp;G73</f>
      </c>
      <c r="AL73" s="68">
        <f>$B$4&amp;C73&amp;H73</f>
      </c>
    </row>
    <row r="74" spans="2:38" ht="27" customHeight="1" thickBot="1">
      <c r="B74" s="229"/>
      <c r="C74" s="230"/>
      <c r="D74" s="230"/>
      <c r="E74" s="84"/>
      <c r="F74" s="178"/>
      <c r="G74" s="85"/>
      <c r="H74" s="85"/>
      <c r="I74" s="86"/>
      <c r="K74" s="92"/>
      <c r="L74" s="92"/>
      <c r="M74" s="91"/>
      <c r="N74" s="91"/>
      <c r="O74" s="91"/>
      <c r="P74" s="91"/>
      <c r="Q74" s="90"/>
      <c r="R74" s="91"/>
      <c r="AC74" s="159"/>
      <c r="AD74" s="159"/>
      <c r="AE74" s="159"/>
      <c r="AF74" s="159"/>
      <c r="AG74" s="159"/>
      <c r="AH74" s="157">
        <f>IF(AG73=AH73,1,0)</f>
        <v>0</v>
      </c>
      <c r="AI74" s="157"/>
      <c r="AJ74" s="74"/>
      <c r="AK74" s="159"/>
      <c r="AL74" s="73"/>
    </row>
    <row r="75" spans="1:38" ht="27" customHeight="1">
      <c r="A75" s="64">
        <f>COUNTA(E75,E77,E79,E81,E83,E85,E87,E89,E91,E93)</f>
        <v>0</v>
      </c>
      <c r="B75" s="186">
        <f>IF(AI75&lt;1,31,"ﾅﾝﾊﾞｰｶｰﾄﾞが重複しています")</f>
        <v>31</v>
      </c>
      <c r="C75" s="177"/>
      <c r="D75" s="177"/>
      <c r="E75" s="87"/>
      <c r="F75" s="179"/>
      <c r="G75" s="88"/>
      <c r="H75" s="88"/>
      <c r="I75" s="89"/>
      <c r="K75" s="92"/>
      <c r="L75" s="92"/>
      <c r="M75" s="91"/>
      <c r="N75" s="90"/>
      <c r="O75" s="90"/>
      <c r="P75" s="90"/>
      <c r="Q75" s="90"/>
      <c r="R75" s="91"/>
      <c r="AC75" s="156">
        <f>IF(D75="","",C75&amp;D75)</f>
      </c>
      <c r="AD75" s="156">
        <f>IF(AC75="",1,AC75)</f>
        <v>1</v>
      </c>
      <c r="AE75" s="156">
        <f>IF(ISERROR(VLOOKUP(AD75,$AC$13:AC74,1,FALSE)),0,VLOOKUP(AD75,$AC$13:AC74,1,FALSE))</f>
        <v>0</v>
      </c>
      <c r="AF75" s="156">
        <f>IF(D75="","",C75&amp;D75&amp;E75)</f>
      </c>
      <c r="AG75" s="156">
        <f>IF(AF75="",1,AF75)</f>
        <v>1</v>
      </c>
      <c r="AH75" s="157">
        <f>IF(ISERROR(VLOOKUP(AG75,$AF$13:AF74,1,FALSE)),0,VLOOKUP(AG75,$AF$13:AF74,1,FALSE))</f>
        <v>0</v>
      </c>
      <c r="AI75" s="157">
        <f>IF(AD75=AE75,1,0)-AH76</f>
        <v>0</v>
      </c>
      <c r="AJ75" s="69"/>
      <c r="AK75" s="156">
        <f>$B$4&amp;C75&amp;G75</f>
      </c>
      <c r="AL75" s="68">
        <f>$B$4&amp;C75&amp;H75</f>
      </c>
    </row>
    <row r="76" spans="1:38" ht="27" customHeight="1">
      <c r="A76" s="72">
        <f>COUNTA(G75:I75,G77:I77,G79:I79,G81:I81,G83:I83,G85:I85,G87:I87,G89:I89,G91:I91,G93:I93)</f>
        <v>0</v>
      </c>
      <c r="B76" s="187"/>
      <c r="C76" s="194"/>
      <c r="D76" s="194"/>
      <c r="E76" s="65"/>
      <c r="F76" s="177"/>
      <c r="G76" s="66"/>
      <c r="H76" s="66"/>
      <c r="I76" s="67"/>
      <c r="K76" s="92"/>
      <c r="L76" s="92"/>
      <c r="M76" s="91"/>
      <c r="N76" s="90"/>
      <c r="O76" s="90"/>
      <c r="P76" s="90"/>
      <c r="Q76" s="90"/>
      <c r="R76" s="91"/>
      <c r="AC76" s="159"/>
      <c r="AD76" s="159"/>
      <c r="AE76" s="159"/>
      <c r="AF76" s="159"/>
      <c r="AG76" s="159"/>
      <c r="AH76" s="157">
        <f>IF(AG75=AH75,1,0)</f>
        <v>0</v>
      </c>
      <c r="AI76" s="157"/>
      <c r="AJ76" s="74"/>
      <c r="AK76" s="159"/>
      <c r="AL76" s="73"/>
    </row>
    <row r="77" spans="2:38" ht="27" customHeight="1">
      <c r="B77" s="186">
        <f>IF(AI77&lt;1,32,"ﾅﾝﾊﾞｰｶｰﾄﾞが重複しています")</f>
        <v>32</v>
      </c>
      <c r="C77" s="194"/>
      <c r="D77" s="194"/>
      <c r="E77" s="65"/>
      <c r="F77" s="176"/>
      <c r="G77" s="66"/>
      <c r="H77" s="66"/>
      <c r="I77" s="67"/>
      <c r="K77" s="92"/>
      <c r="L77" s="92"/>
      <c r="M77" s="90"/>
      <c r="N77" s="90"/>
      <c r="O77" s="90"/>
      <c r="P77" s="90"/>
      <c r="Q77" s="91"/>
      <c r="R77" s="90"/>
      <c r="AC77" s="156">
        <f>IF(D77="","",C77&amp;D77)</f>
      </c>
      <c r="AD77" s="156">
        <f>IF(AC77="",1,AC77)</f>
        <v>1</v>
      </c>
      <c r="AE77" s="156">
        <f>IF(ISERROR(VLOOKUP(AD77,$AC$13:AC76,1,FALSE)),0,VLOOKUP(AD77,$AC$13:AC76,1,FALSE))</f>
        <v>0</v>
      </c>
      <c r="AF77" s="156">
        <f>IF(D77="","",C77&amp;D77&amp;E77)</f>
      </c>
      <c r="AG77" s="156">
        <f>IF(AF77="",1,AF77)</f>
        <v>1</v>
      </c>
      <c r="AH77" s="157">
        <f>IF(ISERROR(VLOOKUP(AG77,$AF$13:AF76,1,FALSE)),0,VLOOKUP(AG77,$AF$13:AF76,1,FALSE))</f>
        <v>0</v>
      </c>
      <c r="AI77" s="157">
        <f>IF(AD77=AE77,1,0)-AH78</f>
        <v>0</v>
      </c>
      <c r="AJ77" s="69"/>
      <c r="AK77" s="156">
        <f>$B$4&amp;C77&amp;G77</f>
      </c>
      <c r="AL77" s="68">
        <f>$B$4&amp;C77&amp;H77</f>
      </c>
    </row>
    <row r="78" spans="2:38" ht="27" customHeight="1">
      <c r="B78" s="187"/>
      <c r="C78" s="194"/>
      <c r="D78" s="194"/>
      <c r="E78" s="65"/>
      <c r="F78" s="177"/>
      <c r="G78" s="66"/>
      <c r="H78" s="66"/>
      <c r="I78" s="67"/>
      <c r="K78" s="92"/>
      <c r="L78" s="92"/>
      <c r="M78" s="91"/>
      <c r="N78" s="90"/>
      <c r="O78" s="90"/>
      <c r="P78" s="90"/>
      <c r="Q78" s="90"/>
      <c r="R78" s="91"/>
      <c r="AC78" s="159"/>
      <c r="AD78" s="159"/>
      <c r="AE78" s="159"/>
      <c r="AF78" s="159"/>
      <c r="AG78" s="159"/>
      <c r="AH78" s="157">
        <f>IF(AG77=AH77,1,0)</f>
        <v>0</v>
      </c>
      <c r="AI78" s="157"/>
      <c r="AJ78" s="74"/>
      <c r="AK78" s="159"/>
      <c r="AL78" s="73"/>
    </row>
    <row r="79" spans="2:38" ht="27" customHeight="1">
      <c r="B79" s="186">
        <f>IF(AI79&lt;1,33,"ﾅﾝﾊﾞｰｶｰﾄﾞが重複しています")</f>
        <v>33</v>
      </c>
      <c r="C79" s="194"/>
      <c r="D79" s="194"/>
      <c r="E79" s="65"/>
      <c r="F79" s="176"/>
      <c r="G79" s="66"/>
      <c r="H79" s="66"/>
      <c r="I79" s="67"/>
      <c r="K79" s="92"/>
      <c r="L79" s="92"/>
      <c r="M79" s="90"/>
      <c r="N79" s="90"/>
      <c r="O79" s="90"/>
      <c r="P79" s="90"/>
      <c r="Q79" s="90"/>
      <c r="R79" s="91"/>
      <c r="AC79" s="156">
        <f>IF(D79="","",C79&amp;D79)</f>
      </c>
      <c r="AD79" s="156">
        <f>IF(AC79="",1,AC79)</f>
        <v>1</v>
      </c>
      <c r="AE79" s="156">
        <f>IF(ISERROR(VLOOKUP(AD79,$AC$13:AC78,1,FALSE)),0,VLOOKUP(AD79,$AC$13:AC78,1,FALSE))</f>
        <v>0</v>
      </c>
      <c r="AF79" s="156">
        <f>IF(D79="","",C79&amp;D79&amp;E79)</f>
      </c>
      <c r="AG79" s="156">
        <f>IF(AF79="",1,AF79)</f>
        <v>1</v>
      </c>
      <c r="AH79" s="157">
        <f>IF(ISERROR(VLOOKUP(AG79,$AF$13:AF78,1,FALSE)),0,VLOOKUP(AG79,$AF$13:AF78,1,FALSE))</f>
        <v>0</v>
      </c>
      <c r="AI79" s="157">
        <f>IF(AD79=AE79,1,0)-AH80</f>
        <v>0</v>
      </c>
      <c r="AJ79" s="69"/>
      <c r="AK79" s="156">
        <f>$B$4&amp;C79&amp;G79</f>
      </c>
      <c r="AL79" s="68">
        <f>$B$4&amp;C79&amp;H79</f>
      </c>
    </row>
    <row r="80" spans="2:38" ht="27" customHeight="1">
      <c r="B80" s="187"/>
      <c r="C80" s="194"/>
      <c r="D80" s="194"/>
      <c r="E80" s="65"/>
      <c r="F80" s="177"/>
      <c r="G80" s="66"/>
      <c r="H80" s="66"/>
      <c r="I80" s="67"/>
      <c r="K80" s="92"/>
      <c r="L80" s="92"/>
      <c r="M80" s="91"/>
      <c r="N80" s="90"/>
      <c r="O80" s="90"/>
      <c r="P80" s="90"/>
      <c r="Q80" s="90"/>
      <c r="R80" s="90"/>
      <c r="AC80" s="159"/>
      <c r="AD80" s="159"/>
      <c r="AE80" s="159"/>
      <c r="AF80" s="159"/>
      <c r="AG80" s="159"/>
      <c r="AH80" s="157">
        <f>IF(AG79=AH79,1,0)</f>
        <v>0</v>
      </c>
      <c r="AI80" s="157"/>
      <c r="AJ80" s="74"/>
      <c r="AK80" s="159"/>
      <c r="AL80" s="73"/>
    </row>
    <row r="81" spans="2:38" ht="27" customHeight="1">
      <c r="B81" s="186">
        <f>IF(AI81&lt;1,34,"ﾅﾝﾊﾞｰｶｰﾄﾞが重複しています")</f>
        <v>34</v>
      </c>
      <c r="C81" s="194"/>
      <c r="D81" s="194"/>
      <c r="E81" s="65"/>
      <c r="F81" s="176"/>
      <c r="G81" s="66"/>
      <c r="H81" s="66"/>
      <c r="I81" s="67"/>
      <c r="K81" s="92"/>
      <c r="L81" s="92"/>
      <c r="M81" s="90"/>
      <c r="N81" s="90"/>
      <c r="O81" s="90"/>
      <c r="P81" s="90"/>
      <c r="Q81" s="90"/>
      <c r="R81" s="91"/>
      <c r="AC81" s="156">
        <f>IF(D81="","",C81&amp;D81)</f>
      </c>
      <c r="AD81" s="156">
        <f>IF(AC81="",1,AC81)</f>
        <v>1</v>
      </c>
      <c r="AE81" s="156">
        <f>IF(ISERROR(VLOOKUP(AD81,$AC$13:AC80,1,FALSE)),0,VLOOKUP(AD81,$AC$13:AC80,1,FALSE))</f>
        <v>0</v>
      </c>
      <c r="AF81" s="156">
        <f>IF(D81="","",C81&amp;D81&amp;E81)</f>
      </c>
      <c r="AG81" s="156">
        <f>IF(AF81="",1,AF81)</f>
        <v>1</v>
      </c>
      <c r="AH81" s="157">
        <f>IF(ISERROR(VLOOKUP(AG81,$AF$13:AF80,1,FALSE)),0,VLOOKUP(AG81,$AF$13:AF80,1,FALSE))</f>
        <v>0</v>
      </c>
      <c r="AI81" s="157">
        <f>IF(AD81=AE81,1,0)-AH82</f>
        <v>0</v>
      </c>
      <c r="AJ81" s="69"/>
      <c r="AK81" s="156">
        <f>$B$4&amp;C81&amp;G81</f>
      </c>
      <c r="AL81" s="68">
        <f>$B$4&amp;C81&amp;H81</f>
      </c>
    </row>
    <row r="82" spans="2:38" ht="27" customHeight="1">
      <c r="B82" s="187"/>
      <c r="C82" s="194"/>
      <c r="D82" s="194"/>
      <c r="E82" s="65"/>
      <c r="F82" s="177"/>
      <c r="G82" s="66"/>
      <c r="H82" s="66"/>
      <c r="I82" s="67"/>
      <c r="K82" s="92"/>
      <c r="L82" s="92"/>
      <c r="M82" s="90"/>
      <c r="N82" s="90"/>
      <c r="O82" s="90"/>
      <c r="P82" s="90"/>
      <c r="Q82" s="90"/>
      <c r="R82" s="91"/>
      <c r="AC82" s="159"/>
      <c r="AD82" s="159"/>
      <c r="AE82" s="159"/>
      <c r="AF82" s="159"/>
      <c r="AG82" s="159"/>
      <c r="AH82" s="157">
        <f>IF(AG81=AH81,1,0)</f>
        <v>0</v>
      </c>
      <c r="AI82" s="157"/>
      <c r="AJ82" s="74"/>
      <c r="AK82" s="159"/>
      <c r="AL82" s="73"/>
    </row>
    <row r="83" spans="2:38" ht="27" customHeight="1">
      <c r="B83" s="186">
        <f>IF(AI83&lt;1,35,"ﾅﾝﾊﾞｰｶｰﾄﾞが重複しています")</f>
        <v>35</v>
      </c>
      <c r="C83" s="194"/>
      <c r="D83" s="194"/>
      <c r="E83" s="65"/>
      <c r="F83" s="176"/>
      <c r="G83" s="66"/>
      <c r="H83" s="66"/>
      <c r="I83" s="67"/>
      <c r="K83" s="92"/>
      <c r="L83" s="92"/>
      <c r="M83" s="91"/>
      <c r="N83" s="90"/>
      <c r="O83" s="90"/>
      <c r="P83" s="90"/>
      <c r="Q83" s="90"/>
      <c r="R83" s="90"/>
      <c r="AC83" s="156">
        <f>IF(D83="","",C83&amp;D83)</f>
      </c>
      <c r="AD83" s="156">
        <f>IF(AC83="",1,AC83)</f>
        <v>1</v>
      </c>
      <c r="AE83" s="156">
        <f>IF(ISERROR(VLOOKUP(AD83,$AC$13:AC82,1,FALSE)),0,VLOOKUP(AD83,$AC$13:AC82,1,FALSE))</f>
        <v>0</v>
      </c>
      <c r="AF83" s="156">
        <f>IF(D83="","",C83&amp;D83&amp;E83)</f>
      </c>
      <c r="AG83" s="156">
        <f>IF(AF83="",1,AF83)</f>
        <v>1</v>
      </c>
      <c r="AH83" s="157">
        <f>IF(ISERROR(VLOOKUP(AG83,$AF$13:AF82,1,FALSE)),0,VLOOKUP(AG83,$AF$13:AF82,1,FALSE))</f>
        <v>0</v>
      </c>
      <c r="AI83" s="157">
        <f>IF(AD83=AE83,1,0)-AH84</f>
        <v>0</v>
      </c>
      <c r="AJ83" s="69"/>
      <c r="AK83" s="156">
        <f>$B$4&amp;C83&amp;G83</f>
      </c>
      <c r="AL83" s="68">
        <f>$B$4&amp;C83&amp;H83</f>
      </c>
    </row>
    <row r="84" spans="2:38" ht="27" customHeight="1">
      <c r="B84" s="187"/>
      <c r="C84" s="194"/>
      <c r="D84" s="194"/>
      <c r="E84" s="65"/>
      <c r="F84" s="177"/>
      <c r="G84" s="66"/>
      <c r="H84" s="66"/>
      <c r="I84" s="67"/>
      <c r="K84" s="92"/>
      <c r="L84" s="92"/>
      <c r="M84" s="91"/>
      <c r="N84" s="90"/>
      <c r="O84" s="90"/>
      <c r="P84" s="90"/>
      <c r="Q84" s="90"/>
      <c r="R84" s="90"/>
      <c r="AC84" s="159"/>
      <c r="AD84" s="159"/>
      <c r="AE84" s="159"/>
      <c r="AF84" s="159"/>
      <c r="AG84" s="159"/>
      <c r="AH84" s="157">
        <f>IF(AG83=AH83,1,0)</f>
        <v>0</v>
      </c>
      <c r="AI84" s="157"/>
      <c r="AJ84" s="74"/>
      <c r="AK84" s="159"/>
      <c r="AL84" s="73"/>
    </row>
    <row r="85" spans="2:38" ht="27" customHeight="1">
      <c r="B85" s="186">
        <f>IF(AI85&lt;1,36,"ﾅﾝﾊﾞｰｶｰﾄﾞが重複しています")</f>
        <v>36</v>
      </c>
      <c r="C85" s="194"/>
      <c r="D85" s="194"/>
      <c r="E85" s="65"/>
      <c r="F85" s="176"/>
      <c r="G85" s="66"/>
      <c r="H85" s="66"/>
      <c r="I85" s="67"/>
      <c r="K85" s="93"/>
      <c r="L85" s="93"/>
      <c r="M85" s="91"/>
      <c r="N85" s="90"/>
      <c r="O85" s="90"/>
      <c r="P85" s="90"/>
      <c r="Q85" s="90"/>
      <c r="R85" s="91"/>
      <c r="AC85" s="156">
        <f>IF(D85="","",C85&amp;D85)</f>
      </c>
      <c r="AD85" s="156">
        <f>IF(AC85="",1,AC85)</f>
        <v>1</v>
      </c>
      <c r="AE85" s="156">
        <f>IF(ISERROR(VLOOKUP(AD85,$AC$13:AC84,1,FALSE)),0,VLOOKUP(AD85,$AC$13:AC84,1,FALSE))</f>
        <v>0</v>
      </c>
      <c r="AF85" s="156">
        <f>IF(D85="","",C85&amp;D85&amp;E85)</f>
      </c>
      <c r="AG85" s="156">
        <f>IF(AF85="",1,AF85)</f>
        <v>1</v>
      </c>
      <c r="AH85" s="157">
        <f>IF(ISERROR(VLOOKUP(AG85,$AF$13:AF84,1,FALSE)),0,VLOOKUP(AG85,$AF$13:AF84,1,FALSE))</f>
        <v>0</v>
      </c>
      <c r="AI85" s="157">
        <f>IF(AD85=AE85,1,0)-AH86</f>
        <v>0</v>
      </c>
      <c r="AJ85" s="69"/>
      <c r="AK85" s="156">
        <f>$B$4&amp;C85&amp;G85</f>
      </c>
      <c r="AL85" s="68">
        <f>$B$4&amp;C85&amp;H85</f>
      </c>
    </row>
    <row r="86" spans="2:38" ht="27" customHeight="1">
      <c r="B86" s="187"/>
      <c r="C86" s="194"/>
      <c r="D86" s="194"/>
      <c r="E86" s="65"/>
      <c r="F86" s="177"/>
      <c r="G86" s="66"/>
      <c r="H86" s="66"/>
      <c r="I86" s="67"/>
      <c r="K86" s="92"/>
      <c r="L86" s="92"/>
      <c r="M86" s="91"/>
      <c r="N86" s="90"/>
      <c r="O86" s="90"/>
      <c r="P86" s="90"/>
      <c r="Q86" s="90"/>
      <c r="R86" s="90"/>
      <c r="AC86" s="159"/>
      <c r="AD86" s="159"/>
      <c r="AE86" s="159"/>
      <c r="AF86" s="159"/>
      <c r="AG86" s="159"/>
      <c r="AH86" s="157">
        <f>IF(AG85=AH85,1,0)</f>
        <v>0</v>
      </c>
      <c r="AI86" s="157"/>
      <c r="AJ86" s="74"/>
      <c r="AK86" s="159"/>
      <c r="AL86" s="73"/>
    </row>
    <row r="87" spans="2:38" ht="27" customHeight="1">
      <c r="B87" s="186">
        <f>IF(AI87&lt;1,37,"ﾅﾝﾊﾞｰｶｰﾄﾞが重複しています")</f>
        <v>37</v>
      </c>
      <c r="C87" s="194"/>
      <c r="D87" s="194"/>
      <c r="E87" s="65"/>
      <c r="F87" s="176"/>
      <c r="G87" s="66"/>
      <c r="H87" s="66"/>
      <c r="I87" s="67"/>
      <c r="K87" s="92"/>
      <c r="L87" s="92"/>
      <c r="M87" s="90"/>
      <c r="N87" s="90"/>
      <c r="O87" s="90"/>
      <c r="P87" s="90"/>
      <c r="Q87" s="90"/>
      <c r="R87" s="91"/>
      <c r="AC87" s="156">
        <f>IF(D87="","",C87&amp;D87)</f>
      </c>
      <c r="AD87" s="156">
        <f>IF(AC87="",1,AC87)</f>
        <v>1</v>
      </c>
      <c r="AE87" s="156">
        <f>IF(ISERROR(VLOOKUP(AD87,$AC$13:AC86,1,FALSE)),0,VLOOKUP(AD87,$AC$13:AC86,1,FALSE))</f>
        <v>0</v>
      </c>
      <c r="AF87" s="156">
        <f>IF(D87="","",C87&amp;D87&amp;E87)</f>
      </c>
      <c r="AG87" s="156">
        <f>IF(AF87="",1,AF87)</f>
        <v>1</v>
      </c>
      <c r="AH87" s="157">
        <f>IF(ISERROR(VLOOKUP(AG87,$AF$13:AF86,1,FALSE)),0,VLOOKUP(AG87,$AF$13:AF86,1,FALSE))</f>
        <v>0</v>
      </c>
      <c r="AI87" s="157">
        <f>IF(AD87=AE87,1,0)-AH88</f>
        <v>0</v>
      </c>
      <c r="AJ87" s="69"/>
      <c r="AK87" s="156">
        <f>$B$4&amp;C87&amp;G87</f>
      </c>
      <c r="AL87" s="68">
        <f>$B$4&amp;C87&amp;H87</f>
      </c>
    </row>
    <row r="88" spans="2:38" ht="27" customHeight="1">
      <c r="B88" s="187"/>
      <c r="C88" s="194"/>
      <c r="D88" s="194"/>
      <c r="E88" s="65"/>
      <c r="F88" s="177"/>
      <c r="G88" s="66"/>
      <c r="H88" s="66"/>
      <c r="I88" s="67"/>
      <c r="K88" s="92"/>
      <c r="L88" s="92"/>
      <c r="M88" s="91"/>
      <c r="N88" s="90"/>
      <c r="O88" s="90"/>
      <c r="P88" s="90"/>
      <c r="Q88" s="90"/>
      <c r="R88" s="90"/>
      <c r="AC88" s="159"/>
      <c r="AD88" s="159"/>
      <c r="AE88" s="159"/>
      <c r="AF88" s="159"/>
      <c r="AG88" s="159"/>
      <c r="AH88" s="157">
        <f>IF(AG87=AH87,1,0)</f>
        <v>0</v>
      </c>
      <c r="AI88" s="157"/>
      <c r="AJ88" s="74"/>
      <c r="AK88" s="159"/>
      <c r="AL88" s="73"/>
    </row>
    <row r="89" spans="2:38" ht="27" customHeight="1">
      <c r="B89" s="186">
        <f>IF(AI89&lt;1,38,"ﾅﾝﾊﾞｰｶｰﾄﾞが重複しています")</f>
        <v>38</v>
      </c>
      <c r="C89" s="194"/>
      <c r="D89" s="194"/>
      <c r="E89" s="65"/>
      <c r="F89" s="176"/>
      <c r="G89" s="66"/>
      <c r="H89" s="66"/>
      <c r="I89" s="67"/>
      <c r="K89" s="92"/>
      <c r="L89" s="92"/>
      <c r="M89" s="91"/>
      <c r="N89" s="90"/>
      <c r="O89" s="90"/>
      <c r="P89" s="90"/>
      <c r="Q89" s="91"/>
      <c r="R89" s="91"/>
      <c r="AC89" s="156">
        <f>IF(D89="","",C89&amp;D89)</f>
      </c>
      <c r="AD89" s="156">
        <f>IF(AC89="",1,AC89)</f>
        <v>1</v>
      </c>
      <c r="AE89" s="156">
        <f>IF(ISERROR(VLOOKUP(AD89,$AC$13:AC88,1,FALSE)),0,VLOOKUP(AD89,$AC$13:AC88,1,FALSE))</f>
        <v>0</v>
      </c>
      <c r="AF89" s="156">
        <f>IF(D89="","",C89&amp;D89&amp;E89)</f>
      </c>
      <c r="AG89" s="156">
        <f>IF(AF89="",1,AF89)</f>
        <v>1</v>
      </c>
      <c r="AH89" s="157">
        <f>IF(ISERROR(VLOOKUP(AG89,$AF$13:AF88,1,FALSE)),0,VLOOKUP(AG89,$AF$13:AF88,1,FALSE))</f>
        <v>0</v>
      </c>
      <c r="AI89" s="157">
        <f>IF(AD89=AE89,1,0)-AH90</f>
        <v>0</v>
      </c>
      <c r="AJ89" s="69"/>
      <c r="AK89" s="156">
        <f>$B$4&amp;C89&amp;G89</f>
      </c>
      <c r="AL89" s="68">
        <f>$B$4&amp;C89&amp;H89</f>
      </c>
    </row>
    <row r="90" spans="2:38" ht="27" customHeight="1">
      <c r="B90" s="187"/>
      <c r="C90" s="194"/>
      <c r="D90" s="194"/>
      <c r="E90" s="65"/>
      <c r="F90" s="177"/>
      <c r="G90" s="66"/>
      <c r="H90" s="66"/>
      <c r="I90" s="67"/>
      <c r="K90" s="92"/>
      <c r="L90" s="92"/>
      <c r="M90" s="91"/>
      <c r="N90" s="90"/>
      <c r="O90" s="90"/>
      <c r="P90" s="90"/>
      <c r="Q90" s="90"/>
      <c r="R90" s="91"/>
      <c r="AC90" s="159"/>
      <c r="AD90" s="159"/>
      <c r="AE90" s="159"/>
      <c r="AF90" s="159"/>
      <c r="AG90" s="159"/>
      <c r="AH90" s="157">
        <f>IF(AG89=AH89,1,0)</f>
        <v>0</v>
      </c>
      <c r="AI90" s="157"/>
      <c r="AJ90" s="74"/>
      <c r="AK90" s="159"/>
      <c r="AL90" s="73"/>
    </row>
    <row r="91" spans="2:38" ht="27" customHeight="1">
      <c r="B91" s="186">
        <f>IF(AI91&lt;1,39,"ﾅﾝﾊﾞｰｶｰﾄﾞが重複しています")</f>
        <v>39</v>
      </c>
      <c r="C91" s="194"/>
      <c r="D91" s="194"/>
      <c r="E91" s="65"/>
      <c r="F91" s="176"/>
      <c r="G91" s="66"/>
      <c r="H91" s="66"/>
      <c r="I91" s="67"/>
      <c r="K91" s="92"/>
      <c r="L91" s="92"/>
      <c r="M91" s="91"/>
      <c r="N91" s="90"/>
      <c r="O91" s="90"/>
      <c r="P91" s="90"/>
      <c r="Q91" s="90"/>
      <c r="R91" s="91"/>
      <c r="AC91" s="156">
        <f>IF(D91="","",C91&amp;D91)</f>
      </c>
      <c r="AD91" s="156">
        <f>IF(AC91="",1,AC91)</f>
        <v>1</v>
      </c>
      <c r="AE91" s="156">
        <f>IF(ISERROR(VLOOKUP(AD91,$AC$13:AC90,1,FALSE)),0,VLOOKUP(AD91,$AC$13:AC90,1,FALSE))</f>
        <v>0</v>
      </c>
      <c r="AF91" s="156">
        <f>IF(D91="","",C91&amp;D91&amp;E91)</f>
      </c>
      <c r="AG91" s="156">
        <f>IF(AF91="",1,AF91)</f>
        <v>1</v>
      </c>
      <c r="AH91" s="157">
        <f>IF(ISERROR(VLOOKUP(AG91,$AF$13:AF90,1,FALSE)),0,VLOOKUP(AG91,$AF$13:AF90,1,FALSE))</f>
        <v>0</v>
      </c>
      <c r="AI91" s="157">
        <f>IF(AD91=AE91,1,0)-AH92</f>
        <v>0</v>
      </c>
      <c r="AJ91" s="69"/>
      <c r="AK91" s="156">
        <f>$B$4&amp;C91&amp;G91</f>
      </c>
      <c r="AL91" s="68">
        <f>$B$4&amp;C91&amp;H91</f>
      </c>
    </row>
    <row r="92" spans="2:38" ht="27" customHeight="1">
      <c r="B92" s="187"/>
      <c r="C92" s="194"/>
      <c r="D92" s="194"/>
      <c r="E92" s="65"/>
      <c r="F92" s="177"/>
      <c r="G92" s="66"/>
      <c r="H92" s="66"/>
      <c r="I92" s="67"/>
      <c r="K92" s="92"/>
      <c r="L92" s="92"/>
      <c r="M92" s="91"/>
      <c r="N92" s="90"/>
      <c r="O92" s="90"/>
      <c r="P92" s="90"/>
      <c r="Q92" s="90"/>
      <c r="R92" s="91"/>
      <c r="AC92" s="159"/>
      <c r="AD92" s="159"/>
      <c r="AE92" s="159"/>
      <c r="AF92" s="159"/>
      <c r="AG92" s="159"/>
      <c r="AH92" s="157">
        <f>IF(AG91=AH91,1,0)</f>
        <v>0</v>
      </c>
      <c r="AI92" s="157"/>
      <c r="AJ92" s="74"/>
      <c r="AK92" s="159"/>
      <c r="AL92" s="73"/>
    </row>
    <row r="93" spans="2:38" ht="27" customHeight="1" thickBot="1">
      <c r="B93" s="228">
        <f>IF(AI93&lt;1,40,"ﾅﾝﾊﾞｰｶｰﾄﾞが重複しています")</f>
        <v>40</v>
      </c>
      <c r="C93" s="194"/>
      <c r="D93" s="194"/>
      <c r="E93" s="65"/>
      <c r="F93" s="176"/>
      <c r="G93" s="66"/>
      <c r="H93" s="66"/>
      <c r="I93" s="67"/>
      <c r="K93" s="92"/>
      <c r="L93" s="92"/>
      <c r="M93" s="91"/>
      <c r="N93" s="91"/>
      <c r="O93" s="91"/>
      <c r="P93" s="91"/>
      <c r="Q93" s="90"/>
      <c r="R93" s="91"/>
      <c r="AC93" s="156">
        <f>IF(D93="","",C93&amp;D93)</f>
      </c>
      <c r="AD93" s="156">
        <f>IF(AC93="",1,AC93)</f>
        <v>1</v>
      </c>
      <c r="AE93" s="156">
        <f>IF(ISERROR(VLOOKUP(AD93,$AC$13:AC92,1,FALSE)),0,VLOOKUP(AD93,$AC$13:AC92,1,FALSE))</f>
        <v>0</v>
      </c>
      <c r="AF93" s="156">
        <f>IF(D93="","",C93&amp;D93&amp;E93)</f>
      </c>
      <c r="AG93" s="156">
        <f>IF(AF93="",1,AF93)</f>
        <v>1</v>
      </c>
      <c r="AH93" s="157">
        <f>IF(ISERROR(VLOOKUP(AG93,$AF$13:AF92,1,FALSE)),0,VLOOKUP(AG93,$AF$13:AF92,1,FALSE))</f>
        <v>0</v>
      </c>
      <c r="AI93" s="157">
        <f>IF(AD93=AE93,1,0)-AH94</f>
        <v>0</v>
      </c>
      <c r="AJ93" s="69"/>
      <c r="AK93" s="156">
        <f>$B$4&amp;C93&amp;G93</f>
      </c>
      <c r="AL93" s="68">
        <f>$B$4&amp;C93&amp;H93</f>
      </c>
    </row>
    <row r="94" spans="2:38" ht="27" customHeight="1" thickBot="1">
      <c r="B94" s="229"/>
      <c r="C94" s="230"/>
      <c r="D94" s="230"/>
      <c r="E94" s="84"/>
      <c r="F94" s="178"/>
      <c r="G94" s="85"/>
      <c r="H94" s="85"/>
      <c r="I94" s="86"/>
      <c r="K94" s="92"/>
      <c r="L94" s="92"/>
      <c r="M94" s="91"/>
      <c r="N94" s="91"/>
      <c r="O94" s="91"/>
      <c r="P94" s="91"/>
      <c r="Q94" s="90"/>
      <c r="R94" s="91"/>
      <c r="AC94" s="159"/>
      <c r="AD94" s="159"/>
      <c r="AE94" s="159"/>
      <c r="AF94" s="159"/>
      <c r="AG94" s="159"/>
      <c r="AH94" s="157">
        <f>IF(AG93=AH93,1,0)</f>
        <v>0</v>
      </c>
      <c r="AI94" s="157"/>
      <c r="AJ94" s="74"/>
      <c r="AK94" s="159"/>
      <c r="AL94" s="73"/>
    </row>
    <row r="95" spans="1:38" ht="27" customHeight="1">
      <c r="A95" s="64">
        <f>COUNTA(E95,E97,E99,E101,E103,E105,E107,E109,E111,E113)</f>
        <v>0</v>
      </c>
      <c r="B95" s="186">
        <f>IF(AI95&lt;1,41,"ﾅﾝﾊﾞｰｶｰﾄﾞが重複しています")</f>
        <v>41</v>
      </c>
      <c r="C95" s="177"/>
      <c r="D95" s="177"/>
      <c r="E95" s="87"/>
      <c r="F95" s="179"/>
      <c r="G95" s="88"/>
      <c r="H95" s="88"/>
      <c r="I95" s="89"/>
      <c r="K95" s="92"/>
      <c r="L95" s="92"/>
      <c r="M95" s="91"/>
      <c r="N95" s="90"/>
      <c r="O95" s="90"/>
      <c r="P95" s="90"/>
      <c r="Q95" s="90"/>
      <c r="R95" s="91"/>
      <c r="AC95" s="156">
        <f>IF(D95="","",C95&amp;D95)</f>
      </c>
      <c r="AD95" s="156">
        <f>IF(AC95="",1,AC95)</f>
        <v>1</v>
      </c>
      <c r="AE95" s="156">
        <f>IF(ISERROR(VLOOKUP(AD95,$AC$13:AC94,1,FALSE)),0,VLOOKUP(AD95,$AC$13:AC94,1,FALSE))</f>
        <v>0</v>
      </c>
      <c r="AF95" s="156">
        <f>IF(D95="","",C95&amp;D95&amp;E95)</f>
      </c>
      <c r="AG95" s="156">
        <f>IF(AF95="",1,AF95)</f>
        <v>1</v>
      </c>
      <c r="AH95" s="157">
        <f>IF(ISERROR(VLOOKUP(AG95,$AF$13:AF94,1,FALSE)),0,VLOOKUP(AG95,$AF$13:AF94,1,FALSE))</f>
        <v>0</v>
      </c>
      <c r="AI95" s="157">
        <f>IF(AD95=AE95,1,0)-AH96</f>
        <v>0</v>
      </c>
      <c r="AJ95" s="69"/>
      <c r="AK95" s="156">
        <f>$B$4&amp;C95&amp;G95</f>
      </c>
      <c r="AL95" s="68">
        <f>$B$4&amp;C95&amp;H95</f>
      </c>
    </row>
    <row r="96" spans="1:38" ht="27" customHeight="1">
      <c r="A96" s="72">
        <f>COUNTA(G95:I95,G97:I97,G99:I99,G101:I101,G103:I103,G105:I105,G107:I107,G109:I109,G111:I111,G113:I113)</f>
        <v>0</v>
      </c>
      <c r="B96" s="187"/>
      <c r="C96" s="194"/>
      <c r="D96" s="194"/>
      <c r="E96" s="65"/>
      <c r="F96" s="177"/>
      <c r="G96" s="66"/>
      <c r="H96" s="66"/>
      <c r="I96" s="67"/>
      <c r="K96" s="92"/>
      <c r="L96" s="92"/>
      <c r="M96" s="91"/>
      <c r="N96" s="90"/>
      <c r="O96" s="90"/>
      <c r="P96" s="90"/>
      <c r="Q96" s="90"/>
      <c r="R96" s="91"/>
      <c r="AC96" s="159"/>
      <c r="AD96" s="159"/>
      <c r="AE96" s="159"/>
      <c r="AF96" s="159"/>
      <c r="AG96" s="159"/>
      <c r="AH96" s="157">
        <f>IF(AG95=AH95,1,0)</f>
        <v>0</v>
      </c>
      <c r="AI96" s="157"/>
      <c r="AJ96" s="74"/>
      <c r="AK96" s="159"/>
      <c r="AL96" s="73"/>
    </row>
    <row r="97" spans="2:38" ht="27" customHeight="1">
      <c r="B97" s="186">
        <f>IF(AI97&lt;1,42,"ﾅﾝﾊﾞｰｶｰﾄﾞが重複しています")</f>
        <v>42</v>
      </c>
      <c r="C97" s="194"/>
      <c r="D97" s="194"/>
      <c r="E97" s="65"/>
      <c r="F97" s="176"/>
      <c r="G97" s="66"/>
      <c r="H97" s="66"/>
      <c r="I97" s="67"/>
      <c r="K97" s="92"/>
      <c r="L97" s="92"/>
      <c r="M97" s="90"/>
      <c r="N97" s="90"/>
      <c r="O97" s="90"/>
      <c r="P97" s="90"/>
      <c r="Q97" s="91"/>
      <c r="R97" s="90"/>
      <c r="AC97" s="156">
        <f>IF(D97="","",C97&amp;D97)</f>
      </c>
      <c r="AD97" s="156">
        <f>IF(AC97="",1,AC97)</f>
        <v>1</v>
      </c>
      <c r="AE97" s="156">
        <f>IF(ISERROR(VLOOKUP(AD97,$AC$13:AC96,1,FALSE)),0,VLOOKUP(AD97,$AC$13:AC96,1,FALSE))</f>
        <v>0</v>
      </c>
      <c r="AF97" s="156">
        <f>IF(D97="","",C97&amp;D97&amp;E97)</f>
      </c>
      <c r="AG97" s="156">
        <f>IF(AF97="",1,AF97)</f>
        <v>1</v>
      </c>
      <c r="AH97" s="157">
        <f>IF(ISERROR(VLOOKUP(AG97,$AF$13:AF96,1,FALSE)),0,VLOOKUP(AG97,$AF$13:AF96,1,FALSE))</f>
        <v>0</v>
      </c>
      <c r="AI97" s="157">
        <f>IF(AD97=AE97,1,0)-AH98</f>
        <v>0</v>
      </c>
      <c r="AJ97" s="69"/>
      <c r="AK97" s="156">
        <f>$B$4&amp;C97&amp;G97</f>
      </c>
      <c r="AL97" s="68">
        <f>$B$4&amp;C97&amp;H97</f>
      </c>
    </row>
    <row r="98" spans="2:38" ht="27" customHeight="1">
      <c r="B98" s="187"/>
      <c r="C98" s="194"/>
      <c r="D98" s="194"/>
      <c r="E98" s="65"/>
      <c r="F98" s="177"/>
      <c r="G98" s="66"/>
      <c r="H98" s="66"/>
      <c r="I98" s="67"/>
      <c r="K98" s="92"/>
      <c r="L98" s="92"/>
      <c r="M98" s="91"/>
      <c r="N98" s="90"/>
      <c r="O98" s="90"/>
      <c r="P98" s="90"/>
      <c r="Q98" s="90"/>
      <c r="R98" s="91"/>
      <c r="AC98" s="159"/>
      <c r="AD98" s="159"/>
      <c r="AE98" s="159"/>
      <c r="AF98" s="159"/>
      <c r="AG98" s="159"/>
      <c r="AH98" s="157">
        <f>IF(AG97=AH97,1,0)</f>
        <v>0</v>
      </c>
      <c r="AI98" s="157"/>
      <c r="AJ98" s="74"/>
      <c r="AK98" s="159"/>
      <c r="AL98" s="73"/>
    </row>
    <row r="99" spans="2:38" ht="27" customHeight="1">
      <c r="B99" s="186">
        <f>IF(AI99&lt;1,43,"ﾅﾝﾊﾞｰｶｰﾄﾞが重複しています")</f>
        <v>43</v>
      </c>
      <c r="C99" s="194"/>
      <c r="D99" s="194"/>
      <c r="E99" s="65"/>
      <c r="F99" s="176"/>
      <c r="G99" s="66"/>
      <c r="H99" s="66"/>
      <c r="I99" s="67"/>
      <c r="K99" s="92"/>
      <c r="L99" s="92"/>
      <c r="M99" s="90"/>
      <c r="N99" s="90"/>
      <c r="O99" s="90"/>
      <c r="P99" s="90"/>
      <c r="Q99" s="90"/>
      <c r="R99" s="91"/>
      <c r="AC99" s="156">
        <f>IF(D99="","",C99&amp;D99)</f>
      </c>
      <c r="AD99" s="156">
        <f>IF(AC99="",1,AC99)</f>
        <v>1</v>
      </c>
      <c r="AE99" s="156">
        <f>IF(ISERROR(VLOOKUP(AD99,$AC$13:AC98,1,FALSE)),0,VLOOKUP(AD99,$AC$13:AC98,1,FALSE))</f>
        <v>0</v>
      </c>
      <c r="AF99" s="156">
        <f>IF(D99="","",C99&amp;D99&amp;E99)</f>
      </c>
      <c r="AG99" s="156">
        <f>IF(AF99="",1,AF99)</f>
        <v>1</v>
      </c>
      <c r="AH99" s="157">
        <f>IF(ISERROR(VLOOKUP(AG99,$AF$13:AF98,1,FALSE)),0,VLOOKUP(AG99,$AF$13:AF98,1,FALSE))</f>
        <v>0</v>
      </c>
      <c r="AI99" s="157">
        <f>IF(AD99=AE99,1,0)-AH100</f>
        <v>0</v>
      </c>
      <c r="AJ99" s="69"/>
      <c r="AK99" s="156">
        <f>$B$4&amp;C99&amp;G99</f>
      </c>
      <c r="AL99" s="68">
        <f>$B$4&amp;C99&amp;H99</f>
      </c>
    </row>
    <row r="100" spans="2:38" ht="27" customHeight="1">
      <c r="B100" s="187"/>
      <c r="C100" s="194"/>
      <c r="D100" s="194"/>
      <c r="E100" s="65"/>
      <c r="F100" s="177"/>
      <c r="G100" s="66"/>
      <c r="H100" s="66"/>
      <c r="I100" s="67"/>
      <c r="K100" s="92"/>
      <c r="L100" s="92"/>
      <c r="M100" s="91"/>
      <c r="N100" s="90"/>
      <c r="O100" s="90"/>
      <c r="P100" s="90"/>
      <c r="Q100" s="90"/>
      <c r="R100" s="90"/>
      <c r="AC100" s="159"/>
      <c r="AD100" s="159"/>
      <c r="AE100" s="159"/>
      <c r="AF100" s="159"/>
      <c r="AG100" s="159"/>
      <c r="AH100" s="157">
        <f>IF(AG99=AH99,1,0)</f>
        <v>0</v>
      </c>
      <c r="AI100" s="157"/>
      <c r="AJ100" s="74"/>
      <c r="AK100" s="159"/>
      <c r="AL100" s="73"/>
    </row>
    <row r="101" spans="2:38" ht="27" customHeight="1">
      <c r="B101" s="186">
        <f>IF(AI101&lt;1,44,"ﾅﾝﾊﾞｰｶｰﾄﾞが重複しています")</f>
        <v>44</v>
      </c>
      <c r="C101" s="194"/>
      <c r="D101" s="194"/>
      <c r="E101" s="65"/>
      <c r="F101" s="176"/>
      <c r="G101" s="66"/>
      <c r="H101" s="66"/>
      <c r="I101" s="67"/>
      <c r="K101" s="92"/>
      <c r="L101" s="92"/>
      <c r="M101" s="90"/>
      <c r="N101" s="90"/>
      <c r="O101" s="90"/>
      <c r="P101" s="90"/>
      <c r="Q101" s="90"/>
      <c r="R101" s="91"/>
      <c r="AC101" s="156">
        <f>IF(D101="","",C101&amp;D101)</f>
      </c>
      <c r="AD101" s="156">
        <f>IF(AC101="",1,AC101)</f>
        <v>1</v>
      </c>
      <c r="AE101" s="156">
        <f>IF(ISERROR(VLOOKUP(AD101,$AC$13:AC100,1,FALSE)),0,VLOOKUP(AD101,$AC$13:AC100,1,FALSE))</f>
        <v>0</v>
      </c>
      <c r="AF101" s="156">
        <f>IF(D101="","",C101&amp;D101&amp;E101)</f>
      </c>
      <c r="AG101" s="156">
        <f>IF(AF101="",1,AF101)</f>
        <v>1</v>
      </c>
      <c r="AH101" s="157">
        <f>IF(ISERROR(VLOOKUP(AG101,$AF$13:AF100,1,FALSE)),0,VLOOKUP(AG101,$AF$13:AF100,1,FALSE))</f>
        <v>0</v>
      </c>
      <c r="AI101" s="157">
        <f>IF(AD101=AE101,1,0)-AH102</f>
        <v>0</v>
      </c>
      <c r="AJ101" s="69"/>
      <c r="AK101" s="156">
        <f>$B$4&amp;C101&amp;G101</f>
      </c>
      <c r="AL101" s="68">
        <f>$B$4&amp;C101&amp;H101</f>
      </c>
    </row>
    <row r="102" spans="2:38" ht="27" customHeight="1">
      <c r="B102" s="187"/>
      <c r="C102" s="194"/>
      <c r="D102" s="194"/>
      <c r="E102" s="65"/>
      <c r="F102" s="177"/>
      <c r="G102" s="66"/>
      <c r="H102" s="66"/>
      <c r="I102" s="67"/>
      <c r="K102" s="92"/>
      <c r="L102" s="92"/>
      <c r="M102" s="90"/>
      <c r="N102" s="90"/>
      <c r="O102" s="90"/>
      <c r="P102" s="90"/>
      <c r="Q102" s="90"/>
      <c r="R102" s="91"/>
      <c r="AC102" s="159"/>
      <c r="AD102" s="159"/>
      <c r="AE102" s="159"/>
      <c r="AF102" s="159"/>
      <c r="AG102" s="159"/>
      <c r="AH102" s="157">
        <f>IF(AG101=AH101,1,0)</f>
        <v>0</v>
      </c>
      <c r="AI102" s="157"/>
      <c r="AJ102" s="74"/>
      <c r="AK102" s="159"/>
      <c r="AL102" s="73"/>
    </row>
    <row r="103" spans="2:38" ht="27" customHeight="1">
      <c r="B103" s="186">
        <f>IF(AI103&lt;1,45,"ﾅﾝﾊﾞｰｶｰﾄﾞが重複しています")</f>
        <v>45</v>
      </c>
      <c r="C103" s="194"/>
      <c r="D103" s="194"/>
      <c r="E103" s="65"/>
      <c r="F103" s="176"/>
      <c r="G103" s="66"/>
      <c r="H103" s="66"/>
      <c r="I103" s="67"/>
      <c r="K103" s="92"/>
      <c r="L103" s="92"/>
      <c r="M103" s="91"/>
      <c r="N103" s="90"/>
      <c r="O103" s="90"/>
      <c r="P103" s="90"/>
      <c r="Q103" s="90"/>
      <c r="R103" s="90"/>
      <c r="AC103" s="156">
        <f>IF(D103="","",C103&amp;D103)</f>
      </c>
      <c r="AD103" s="156">
        <f>IF(AC103="",1,AC103)</f>
        <v>1</v>
      </c>
      <c r="AE103" s="156">
        <f>IF(ISERROR(VLOOKUP(AD103,$AC$13:AC102,1,FALSE)),0,VLOOKUP(AD103,$AC$13:AC102,1,FALSE))</f>
        <v>0</v>
      </c>
      <c r="AF103" s="156">
        <f>IF(D103="","",C103&amp;D103&amp;E103)</f>
      </c>
      <c r="AG103" s="156">
        <f>IF(AF103="",1,AF103)</f>
        <v>1</v>
      </c>
      <c r="AH103" s="157">
        <f>IF(ISERROR(VLOOKUP(AG103,$AF$13:AF102,1,FALSE)),0,VLOOKUP(AG103,$AF$13:AF102,1,FALSE))</f>
        <v>0</v>
      </c>
      <c r="AI103" s="157">
        <f>IF(AD103=AE103,1,0)-AH104</f>
        <v>0</v>
      </c>
      <c r="AJ103" s="69"/>
      <c r="AK103" s="156">
        <f>$B$4&amp;C103&amp;G103</f>
      </c>
      <c r="AL103" s="68">
        <f>$B$4&amp;C103&amp;H103</f>
      </c>
    </row>
    <row r="104" spans="2:38" ht="27" customHeight="1">
      <c r="B104" s="187"/>
      <c r="C104" s="194"/>
      <c r="D104" s="194"/>
      <c r="E104" s="65"/>
      <c r="F104" s="177"/>
      <c r="G104" s="66"/>
      <c r="H104" s="66"/>
      <c r="I104" s="67"/>
      <c r="K104" s="92"/>
      <c r="L104" s="92"/>
      <c r="M104" s="91"/>
      <c r="N104" s="90"/>
      <c r="O104" s="90"/>
      <c r="P104" s="90"/>
      <c r="Q104" s="90"/>
      <c r="R104" s="90"/>
      <c r="AC104" s="159"/>
      <c r="AD104" s="159"/>
      <c r="AE104" s="159"/>
      <c r="AF104" s="159"/>
      <c r="AG104" s="159"/>
      <c r="AH104" s="157">
        <f>IF(AG103=AH103,1,0)</f>
        <v>0</v>
      </c>
      <c r="AI104" s="157"/>
      <c r="AJ104" s="74"/>
      <c r="AK104" s="159"/>
      <c r="AL104" s="73"/>
    </row>
    <row r="105" spans="2:38" ht="27" customHeight="1">
      <c r="B105" s="186">
        <f>IF(AI105&lt;1,46,"ﾅﾝﾊﾞｰｶｰﾄﾞが重複しています")</f>
        <v>46</v>
      </c>
      <c r="C105" s="194"/>
      <c r="D105" s="194"/>
      <c r="E105" s="65"/>
      <c r="F105" s="176"/>
      <c r="G105" s="66"/>
      <c r="H105" s="66"/>
      <c r="I105" s="67"/>
      <c r="K105" s="93"/>
      <c r="L105" s="93"/>
      <c r="M105" s="91"/>
      <c r="N105" s="90"/>
      <c r="O105" s="90"/>
      <c r="P105" s="90"/>
      <c r="Q105" s="90"/>
      <c r="R105" s="91"/>
      <c r="AC105" s="156">
        <f>IF(D105="","",C105&amp;D105)</f>
      </c>
      <c r="AD105" s="156">
        <f>IF(AC105="",1,AC105)</f>
        <v>1</v>
      </c>
      <c r="AE105" s="156">
        <f>IF(ISERROR(VLOOKUP(AD105,$AC$13:AC104,1,FALSE)),0,VLOOKUP(AD105,$AC$13:AC104,1,FALSE))</f>
        <v>0</v>
      </c>
      <c r="AF105" s="156">
        <f>IF(D105="","",C105&amp;D105&amp;E105)</f>
      </c>
      <c r="AG105" s="156">
        <f>IF(AF105="",1,AF105)</f>
        <v>1</v>
      </c>
      <c r="AH105" s="157">
        <f>IF(ISERROR(VLOOKUP(AG105,$AF$13:AF104,1,FALSE)),0,VLOOKUP(AG105,$AF$13:AF104,1,FALSE))</f>
        <v>0</v>
      </c>
      <c r="AI105" s="157">
        <f>IF(AD105=AE105,1,0)-AH106</f>
        <v>0</v>
      </c>
      <c r="AJ105" s="69"/>
      <c r="AK105" s="156">
        <f>$B$4&amp;C105&amp;G105</f>
      </c>
      <c r="AL105" s="68">
        <f>$B$4&amp;C105&amp;H105</f>
      </c>
    </row>
    <row r="106" spans="2:38" ht="27" customHeight="1">
      <c r="B106" s="187"/>
      <c r="C106" s="194"/>
      <c r="D106" s="194"/>
      <c r="E106" s="65"/>
      <c r="F106" s="177"/>
      <c r="G106" s="66"/>
      <c r="H106" s="66"/>
      <c r="I106" s="67"/>
      <c r="K106" s="92"/>
      <c r="L106" s="92"/>
      <c r="M106" s="91"/>
      <c r="N106" s="90"/>
      <c r="O106" s="90"/>
      <c r="P106" s="90"/>
      <c r="Q106" s="90"/>
      <c r="R106" s="90"/>
      <c r="AC106" s="159"/>
      <c r="AD106" s="159"/>
      <c r="AE106" s="159"/>
      <c r="AF106" s="159"/>
      <c r="AG106" s="159"/>
      <c r="AH106" s="157">
        <f>IF(AG105=AH105,1,0)</f>
        <v>0</v>
      </c>
      <c r="AI106" s="157"/>
      <c r="AJ106" s="74"/>
      <c r="AK106" s="159"/>
      <c r="AL106" s="73"/>
    </row>
    <row r="107" spans="2:38" ht="27" customHeight="1">
      <c r="B107" s="186">
        <f>IF(AI107&lt;1,47,"ﾅﾝﾊﾞｰｶｰﾄﾞが重複しています")</f>
        <v>47</v>
      </c>
      <c r="C107" s="194"/>
      <c r="D107" s="194"/>
      <c r="E107" s="65"/>
      <c r="F107" s="176"/>
      <c r="G107" s="66"/>
      <c r="H107" s="66"/>
      <c r="I107" s="67"/>
      <c r="K107" s="92"/>
      <c r="L107" s="92"/>
      <c r="M107" s="90"/>
      <c r="N107" s="90"/>
      <c r="O107" s="90"/>
      <c r="P107" s="90"/>
      <c r="Q107" s="90"/>
      <c r="R107" s="91"/>
      <c r="AC107" s="156">
        <f>IF(D107="","",C107&amp;D107)</f>
      </c>
      <c r="AD107" s="156">
        <f>IF(AC107="",1,AC107)</f>
        <v>1</v>
      </c>
      <c r="AE107" s="156">
        <f>IF(ISERROR(VLOOKUP(AD107,$AC$13:AC106,1,FALSE)),0,VLOOKUP(AD107,$AC$13:AC106,1,FALSE))</f>
        <v>0</v>
      </c>
      <c r="AF107" s="156">
        <f>IF(D107="","",C107&amp;D107&amp;E107)</f>
      </c>
      <c r="AG107" s="156">
        <f>IF(AF107="",1,AF107)</f>
        <v>1</v>
      </c>
      <c r="AH107" s="157">
        <f>IF(ISERROR(VLOOKUP(AG107,$AF$13:AF106,1,FALSE)),0,VLOOKUP(AG107,$AF$13:AF106,1,FALSE))</f>
        <v>0</v>
      </c>
      <c r="AI107" s="157">
        <f>IF(AD107=AE107,1,0)-AH108</f>
        <v>0</v>
      </c>
      <c r="AJ107" s="69"/>
      <c r="AK107" s="156">
        <f>$B$4&amp;C107&amp;G107</f>
      </c>
      <c r="AL107" s="68">
        <f>$B$4&amp;C107&amp;H107</f>
      </c>
    </row>
    <row r="108" spans="2:38" ht="27" customHeight="1">
      <c r="B108" s="187"/>
      <c r="C108" s="194"/>
      <c r="D108" s="194"/>
      <c r="E108" s="65"/>
      <c r="F108" s="177"/>
      <c r="G108" s="66"/>
      <c r="H108" s="66"/>
      <c r="I108" s="67"/>
      <c r="K108" s="92"/>
      <c r="L108" s="92"/>
      <c r="M108" s="91"/>
      <c r="N108" s="90"/>
      <c r="O108" s="90"/>
      <c r="P108" s="90"/>
      <c r="Q108" s="90"/>
      <c r="R108" s="90"/>
      <c r="AC108" s="159"/>
      <c r="AD108" s="159"/>
      <c r="AE108" s="159"/>
      <c r="AF108" s="159"/>
      <c r="AG108" s="159"/>
      <c r="AH108" s="157">
        <f>IF(AG107=AH107,1,0)</f>
        <v>0</v>
      </c>
      <c r="AI108" s="157"/>
      <c r="AJ108" s="74"/>
      <c r="AK108" s="159"/>
      <c r="AL108" s="73"/>
    </row>
    <row r="109" spans="2:38" ht="27" customHeight="1">
      <c r="B109" s="186">
        <f>IF(AI109&lt;1,48,"ﾅﾝﾊﾞｰｶｰﾄﾞが重複しています")</f>
        <v>48</v>
      </c>
      <c r="C109" s="194"/>
      <c r="D109" s="194"/>
      <c r="E109" s="65"/>
      <c r="F109" s="176"/>
      <c r="G109" s="66"/>
      <c r="H109" s="66"/>
      <c r="I109" s="67"/>
      <c r="K109" s="92"/>
      <c r="L109" s="92"/>
      <c r="M109" s="91"/>
      <c r="N109" s="90"/>
      <c r="O109" s="90"/>
      <c r="P109" s="90"/>
      <c r="Q109" s="91"/>
      <c r="R109" s="91"/>
      <c r="AC109" s="156">
        <f>IF(D109="","",C109&amp;D109)</f>
      </c>
      <c r="AD109" s="156">
        <f>IF(AC109="",1,AC109)</f>
        <v>1</v>
      </c>
      <c r="AE109" s="156">
        <f>IF(ISERROR(VLOOKUP(AD109,$AC$13:AC108,1,FALSE)),0,VLOOKUP(AD109,$AC$13:AC108,1,FALSE))</f>
        <v>0</v>
      </c>
      <c r="AF109" s="156">
        <f>IF(D109="","",C109&amp;D109&amp;E109)</f>
      </c>
      <c r="AG109" s="156">
        <f>IF(AF109="",1,AF109)</f>
        <v>1</v>
      </c>
      <c r="AH109" s="157">
        <f>IF(ISERROR(VLOOKUP(AG109,$AF$13:AF108,1,FALSE)),0,VLOOKUP(AG109,$AF$13:AF108,1,FALSE))</f>
        <v>0</v>
      </c>
      <c r="AI109" s="157">
        <f>IF(AD109=AE109,1,0)-AH110</f>
        <v>0</v>
      </c>
      <c r="AJ109" s="69"/>
      <c r="AK109" s="156">
        <f>$B$4&amp;C109&amp;G109</f>
      </c>
      <c r="AL109" s="68">
        <f>$B$4&amp;C109&amp;H109</f>
      </c>
    </row>
    <row r="110" spans="2:38" ht="27" customHeight="1">
      <c r="B110" s="187"/>
      <c r="C110" s="194"/>
      <c r="D110" s="194"/>
      <c r="E110" s="65"/>
      <c r="F110" s="177"/>
      <c r="G110" s="66"/>
      <c r="H110" s="66"/>
      <c r="I110" s="67"/>
      <c r="K110" s="92"/>
      <c r="L110" s="92"/>
      <c r="M110" s="91"/>
      <c r="N110" s="90"/>
      <c r="O110" s="90"/>
      <c r="P110" s="90"/>
      <c r="Q110" s="90"/>
      <c r="R110" s="91"/>
      <c r="AC110" s="159"/>
      <c r="AD110" s="159"/>
      <c r="AE110" s="159"/>
      <c r="AF110" s="159"/>
      <c r="AG110" s="159"/>
      <c r="AH110" s="157">
        <f>IF(AG109=AH109,1,0)</f>
        <v>0</v>
      </c>
      <c r="AI110" s="157"/>
      <c r="AJ110" s="74"/>
      <c r="AK110" s="159"/>
      <c r="AL110" s="73"/>
    </row>
    <row r="111" spans="2:38" ht="27" customHeight="1">
      <c r="B111" s="186">
        <f>IF(AI111&lt;1,49,"ﾅﾝﾊﾞｰｶｰﾄﾞが重複しています")</f>
        <v>49</v>
      </c>
      <c r="C111" s="194"/>
      <c r="D111" s="194"/>
      <c r="E111" s="65"/>
      <c r="F111" s="176"/>
      <c r="G111" s="66"/>
      <c r="H111" s="66"/>
      <c r="I111" s="67"/>
      <c r="K111" s="92"/>
      <c r="L111" s="92"/>
      <c r="M111" s="91"/>
      <c r="N111" s="90"/>
      <c r="O111" s="90"/>
      <c r="P111" s="90"/>
      <c r="Q111" s="90"/>
      <c r="R111" s="91"/>
      <c r="AC111" s="156">
        <f>IF(D111="","",C111&amp;D111)</f>
      </c>
      <c r="AD111" s="156">
        <f>IF(AC111="",1,AC111)</f>
        <v>1</v>
      </c>
      <c r="AE111" s="156">
        <f>IF(ISERROR(VLOOKUP(AD111,$AC$13:AC110,1,FALSE)),0,VLOOKUP(AD111,$AC$13:AC110,1,FALSE))</f>
        <v>0</v>
      </c>
      <c r="AF111" s="156">
        <f>IF(D111="","",C111&amp;D111&amp;E111)</f>
      </c>
      <c r="AG111" s="156">
        <f>IF(AF111="",1,AF111)</f>
        <v>1</v>
      </c>
      <c r="AH111" s="157">
        <f>IF(ISERROR(VLOOKUP(AG111,$AF$13:AF110,1,FALSE)),0,VLOOKUP(AG111,$AF$13:AF110,1,FALSE))</f>
        <v>0</v>
      </c>
      <c r="AI111" s="157">
        <f>IF(AD111=AE111,1,0)-AH112</f>
        <v>0</v>
      </c>
      <c r="AJ111" s="69"/>
      <c r="AK111" s="156">
        <f>$B$4&amp;C111&amp;G111</f>
      </c>
      <c r="AL111" s="68">
        <f>$B$4&amp;C111&amp;H111</f>
      </c>
    </row>
    <row r="112" spans="2:38" ht="27" customHeight="1">
      <c r="B112" s="187"/>
      <c r="C112" s="194"/>
      <c r="D112" s="194"/>
      <c r="E112" s="65"/>
      <c r="F112" s="177"/>
      <c r="G112" s="66"/>
      <c r="H112" s="66"/>
      <c r="I112" s="67"/>
      <c r="K112" s="92"/>
      <c r="L112" s="92"/>
      <c r="M112" s="91"/>
      <c r="N112" s="90"/>
      <c r="O112" s="90"/>
      <c r="P112" s="90"/>
      <c r="Q112" s="90"/>
      <c r="R112" s="91"/>
      <c r="AC112" s="159"/>
      <c r="AD112" s="159"/>
      <c r="AE112" s="159"/>
      <c r="AF112" s="159"/>
      <c r="AG112" s="159"/>
      <c r="AH112" s="157">
        <f>IF(AG111=AH111,1,0)</f>
        <v>0</v>
      </c>
      <c r="AI112" s="157"/>
      <c r="AJ112" s="74"/>
      <c r="AK112" s="159"/>
      <c r="AL112" s="73"/>
    </row>
    <row r="113" spans="2:38" ht="27" customHeight="1" thickBot="1">
      <c r="B113" s="228">
        <f>IF(AI113&lt;1,50,"ﾅﾝﾊﾞｰｶｰﾄﾞが重複しています")</f>
        <v>50</v>
      </c>
      <c r="C113" s="194"/>
      <c r="D113" s="194"/>
      <c r="E113" s="65"/>
      <c r="F113" s="176"/>
      <c r="G113" s="66"/>
      <c r="H113" s="66"/>
      <c r="I113" s="67"/>
      <c r="K113" s="92"/>
      <c r="L113" s="92"/>
      <c r="M113" s="91"/>
      <c r="N113" s="91"/>
      <c r="O113" s="91"/>
      <c r="P113" s="91"/>
      <c r="Q113" s="90"/>
      <c r="R113" s="91"/>
      <c r="AC113" s="156">
        <f>IF(D113="","",C113&amp;D113)</f>
      </c>
      <c r="AD113" s="156">
        <f>IF(AC113="",1,AC113)</f>
        <v>1</v>
      </c>
      <c r="AE113" s="156">
        <f>IF(ISERROR(VLOOKUP(AD113,$AC$13:AC112,1,FALSE)),0,VLOOKUP(AD113,$AC$13:AC112,1,FALSE))</f>
        <v>0</v>
      </c>
      <c r="AF113" s="156">
        <f>IF(D113="","",C113&amp;D113&amp;E113)</f>
      </c>
      <c r="AG113" s="156">
        <f>IF(AF113="",1,AF113)</f>
        <v>1</v>
      </c>
      <c r="AH113" s="157">
        <f>IF(ISERROR(VLOOKUP(AG113,$AF$13:AF112,1,FALSE)),0,VLOOKUP(AG113,$AF$13:AF112,1,FALSE))</f>
        <v>0</v>
      </c>
      <c r="AI113" s="157">
        <f>IF(AD113=AE113,1,0)-AH114</f>
        <v>0</v>
      </c>
      <c r="AJ113" s="69"/>
      <c r="AK113" s="156">
        <f>$B$4&amp;C113&amp;G113</f>
      </c>
      <c r="AL113" s="68">
        <f>$B$4&amp;C113&amp;H113</f>
      </c>
    </row>
    <row r="114" spans="2:38" ht="27" customHeight="1" thickBot="1">
      <c r="B114" s="229"/>
      <c r="C114" s="230"/>
      <c r="D114" s="230"/>
      <c r="E114" s="84"/>
      <c r="F114" s="178"/>
      <c r="G114" s="85"/>
      <c r="H114" s="85"/>
      <c r="I114" s="86"/>
      <c r="K114" s="92"/>
      <c r="L114" s="92"/>
      <c r="M114" s="91"/>
      <c r="N114" s="91"/>
      <c r="O114" s="91"/>
      <c r="P114" s="91"/>
      <c r="Q114" s="90"/>
      <c r="R114" s="91"/>
      <c r="AC114" s="159"/>
      <c r="AD114" s="159"/>
      <c r="AE114" s="159"/>
      <c r="AF114" s="159"/>
      <c r="AG114" s="159"/>
      <c r="AH114" s="157">
        <f>IF(AG113=AH113,1,0)</f>
        <v>0</v>
      </c>
      <c r="AI114" s="157"/>
      <c r="AJ114" s="74"/>
      <c r="AK114" s="159"/>
      <c r="AL114" s="73"/>
    </row>
    <row r="115" spans="11:44" ht="20.25" customHeight="1">
      <c r="K115" s="94"/>
      <c r="L115" s="94"/>
      <c r="M115" s="95"/>
      <c r="N115" s="95"/>
      <c r="O115" s="95"/>
      <c r="P115" s="95"/>
      <c r="Q115" s="95"/>
      <c r="R115" s="95"/>
      <c r="AC115" s="69"/>
      <c r="AD115" s="69"/>
      <c r="AE115" s="69"/>
      <c r="AF115" s="69"/>
      <c r="AG115" s="69"/>
      <c r="AH115" s="69"/>
      <c r="AI115" s="69"/>
      <c r="AJ115" s="69"/>
      <c r="AM115" s="69"/>
      <c r="AN115" s="155"/>
      <c r="AO115" s="155"/>
      <c r="AP115" s="74"/>
      <c r="AQ115" s="74"/>
      <c r="AR115" s="74"/>
    </row>
    <row r="116" spans="29:44" ht="20.25" customHeight="1">
      <c r="AC116" s="69"/>
      <c r="AD116" s="69"/>
      <c r="AE116" s="69"/>
      <c r="AF116" s="69"/>
      <c r="AG116" s="69"/>
      <c r="AH116" s="69"/>
      <c r="AI116" s="69"/>
      <c r="AJ116" s="69"/>
      <c r="AM116" s="69"/>
      <c r="AN116" s="155"/>
      <c r="AO116" s="155"/>
      <c r="AP116" s="74"/>
      <c r="AQ116" s="74"/>
      <c r="AR116" s="74"/>
    </row>
    <row r="117" spans="29:44" ht="20.25" customHeight="1">
      <c r="AC117" s="69"/>
      <c r="AD117" s="69"/>
      <c r="AE117" s="69"/>
      <c r="AF117" s="69"/>
      <c r="AG117" s="69"/>
      <c r="AH117" s="69"/>
      <c r="AI117" s="69"/>
      <c r="AJ117" s="69"/>
      <c r="AM117" s="69"/>
      <c r="AN117" s="155"/>
      <c r="AO117" s="155"/>
      <c r="AP117" s="74"/>
      <c r="AQ117" s="74"/>
      <c r="AR117" s="74"/>
    </row>
    <row r="118" spans="29:44" ht="15.75">
      <c r="AC118" s="69"/>
      <c r="AD118" s="69"/>
      <c r="AE118" s="69"/>
      <c r="AF118" s="69"/>
      <c r="AG118" s="69"/>
      <c r="AH118" s="69"/>
      <c r="AI118" s="69"/>
      <c r="AJ118" s="69"/>
      <c r="AM118" s="69"/>
      <c r="AN118" s="155"/>
      <c r="AO118" s="155"/>
      <c r="AP118" s="74"/>
      <c r="AQ118" s="74"/>
      <c r="AR118" s="74"/>
    </row>
    <row r="119" spans="29:44" ht="15.75">
      <c r="AC119" s="69"/>
      <c r="AD119" s="69"/>
      <c r="AE119" s="69"/>
      <c r="AF119" s="69"/>
      <c r="AG119" s="69"/>
      <c r="AH119" s="69"/>
      <c r="AI119" s="69"/>
      <c r="AJ119" s="69"/>
      <c r="AM119" s="69"/>
      <c r="AN119" s="155"/>
      <c r="AO119" s="155"/>
      <c r="AP119" s="74"/>
      <c r="AQ119" s="74"/>
      <c r="AR119" s="74"/>
    </row>
    <row r="120" spans="29:44" ht="15.75">
      <c r="AC120" s="69"/>
      <c r="AD120" s="69"/>
      <c r="AE120" s="69"/>
      <c r="AF120" s="69"/>
      <c r="AG120" s="69"/>
      <c r="AH120" s="69"/>
      <c r="AI120" s="69"/>
      <c r="AJ120" s="69"/>
      <c r="AM120" s="69"/>
      <c r="AN120" s="155"/>
      <c r="AO120" s="155"/>
      <c r="AP120" s="74"/>
      <c r="AQ120" s="74"/>
      <c r="AR120" s="74"/>
    </row>
    <row r="121" spans="29:44" ht="15.75">
      <c r="AC121" s="69"/>
      <c r="AD121" s="69"/>
      <c r="AE121" s="69"/>
      <c r="AF121" s="69"/>
      <c r="AG121" s="69"/>
      <c r="AH121" s="69"/>
      <c r="AI121" s="69"/>
      <c r="AJ121" s="69"/>
      <c r="AM121" s="69"/>
      <c r="AN121" s="155"/>
      <c r="AO121" s="155"/>
      <c r="AP121" s="74"/>
      <c r="AQ121" s="74"/>
      <c r="AR121" s="74"/>
    </row>
    <row r="122" spans="29:44" ht="15.75">
      <c r="AC122" s="69"/>
      <c r="AD122" s="69"/>
      <c r="AE122" s="69"/>
      <c r="AF122" s="69"/>
      <c r="AG122" s="69"/>
      <c r="AH122" s="69"/>
      <c r="AI122" s="69"/>
      <c r="AJ122" s="69"/>
      <c r="AM122" s="69"/>
      <c r="AN122" s="155"/>
      <c r="AO122" s="155"/>
      <c r="AP122" s="74"/>
      <c r="AQ122" s="74"/>
      <c r="AR122" s="74"/>
    </row>
    <row r="123" spans="29:44" ht="15.75">
      <c r="AC123" s="69"/>
      <c r="AD123" s="69"/>
      <c r="AE123" s="69"/>
      <c r="AF123" s="69"/>
      <c r="AG123" s="69"/>
      <c r="AH123" s="69"/>
      <c r="AI123" s="69"/>
      <c r="AJ123" s="69"/>
      <c r="AM123" s="69"/>
      <c r="AN123" s="155"/>
      <c r="AO123" s="155"/>
      <c r="AP123" s="74"/>
      <c r="AQ123" s="74"/>
      <c r="AR123" s="74"/>
    </row>
    <row r="124" spans="29:44" ht="15.75">
      <c r="AC124" s="69"/>
      <c r="AD124" s="69"/>
      <c r="AE124" s="69"/>
      <c r="AF124" s="69"/>
      <c r="AG124" s="69"/>
      <c r="AH124" s="69"/>
      <c r="AI124" s="69"/>
      <c r="AJ124" s="69"/>
      <c r="AM124" s="69"/>
      <c r="AN124" s="155"/>
      <c r="AO124" s="155"/>
      <c r="AP124" s="74"/>
      <c r="AQ124" s="74"/>
      <c r="AR124" s="74"/>
    </row>
    <row r="125" spans="29:44" ht="15.75">
      <c r="AC125" s="69"/>
      <c r="AD125" s="69"/>
      <c r="AE125" s="69"/>
      <c r="AF125" s="69"/>
      <c r="AG125" s="69"/>
      <c r="AH125" s="69"/>
      <c r="AI125" s="69"/>
      <c r="AJ125" s="69"/>
      <c r="AM125" s="69"/>
      <c r="AN125" s="155"/>
      <c r="AO125" s="155"/>
      <c r="AP125" s="74"/>
      <c r="AQ125" s="74"/>
      <c r="AR125" s="74"/>
    </row>
    <row r="126" spans="29:44" ht="15.75">
      <c r="AC126" s="69"/>
      <c r="AD126" s="69"/>
      <c r="AE126" s="69"/>
      <c r="AF126" s="69"/>
      <c r="AG126" s="69"/>
      <c r="AH126" s="69"/>
      <c r="AI126" s="69"/>
      <c r="AJ126" s="69"/>
      <c r="AM126" s="69"/>
      <c r="AN126" s="155"/>
      <c r="AO126" s="155"/>
      <c r="AP126" s="74"/>
      <c r="AQ126" s="74"/>
      <c r="AR126" s="74"/>
    </row>
    <row r="127" spans="29:44" ht="15.75">
      <c r="AC127" s="69"/>
      <c r="AD127" s="69"/>
      <c r="AE127" s="69"/>
      <c r="AF127" s="69"/>
      <c r="AG127" s="69"/>
      <c r="AH127" s="69"/>
      <c r="AI127" s="69"/>
      <c r="AJ127" s="69"/>
      <c r="AM127" s="69"/>
      <c r="AN127" s="155"/>
      <c r="AO127" s="155"/>
      <c r="AP127" s="74"/>
      <c r="AQ127" s="74"/>
      <c r="AR127" s="74"/>
    </row>
    <row r="128" spans="29:44" ht="15.75">
      <c r="AC128" s="69"/>
      <c r="AD128" s="69"/>
      <c r="AE128" s="69"/>
      <c r="AF128" s="69"/>
      <c r="AG128" s="69"/>
      <c r="AH128" s="69"/>
      <c r="AI128" s="69"/>
      <c r="AJ128" s="69"/>
      <c r="AM128" s="69"/>
      <c r="AN128" s="155"/>
      <c r="AO128" s="155"/>
      <c r="AP128" s="74"/>
      <c r="AQ128" s="74"/>
      <c r="AR128" s="74"/>
    </row>
    <row r="129" spans="29:44" ht="15.75">
      <c r="AC129" s="69"/>
      <c r="AD129" s="69"/>
      <c r="AE129" s="69"/>
      <c r="AF129" s="69"/>
      <c r="AG129" s="69"/>
      <c r="AH129" s="69"/>
      <c r="AI129" s="69"/>
      <c r="AJ129" s="69"/>
      <c r="AM129" s="69"/>
      <c r="AN129" s="155"/>
      <c r="AO129" s="155"/>
      <c r="AP129" s="74"/>
      <c r="AQ129" s="74"/>
      <c r="AR129" s="74"/>
    </row>
    <row r="130" spans="29:44" ht="15.75">
      <c r="AC130" s="69"/>
      <c r="AD130" s="69"/>
      <c r="AE130" s="69"/>
      <c r="AF130" s="69"/>
      <c r="AG130" s="69"/>
      <c r="AH130" s="69"/>
      <c r="AI130" s="69"/>
      <c r="AJ130" s="69"/>
      <c r="AM130" s="69"/>
      <c r="AN130" s="155"/>
      <c r="AO130" s="155"/>
      <c r="AP130" s="74"/>
      <c r="AQ130" s="74"/>
      <c r="AR130" s="74"/>
    </row>
    <row r="131" spans="29:44" ht="15.75">
      <c r="AC131" s="69"/>
      <c r="AD131" s="69"/>
      <c r="AE131" s="69"/>
      <c r="AF131" s="69"/>
      <c r="AG131" s="69"/>
      <c r="AH131" s="69"/>
      <c r="AI131" s="69"/>
      <c r="AJ131" s="69"/>
      <c r="AM131" s="69"/>
      <c r="AN131" s="155"/>
      <c r="AO131" s="155"/>
      <c r="AP131" s="74"/>
      <c r="AQ131" s="74"/>
      <c r="AR131" s="74"/>
    </row>
    <row r="132" spans="29:44" ht="15.75">
      <c r="AC132" s="69"/>
      <c r="AD132" s="69"/>
      <c r="AE132" s="69"/>
      <c r="AF132" s="69"/>
      <c r="AG132" s="69"/>
      <c r="AH132" s="69"/>
      <c r="AI132" s="69"/>
      <c r="AJ132" s="69"/>
      <c r="AM132" s="69"/>
      <c r="AN132" s="155"/>
      <c r="AO132" s="155"/>
      <c r="AP132" s="74"/>
      <c r="AQ132" s="74"/>
      <c r="AR132" s="74"/>
    </row>
    <row r="133" spans="29:44" ht="15.75">
      <c r="AC133" s="69"/>
      <c r="AD133" s="69"/>
      <c r="AE133" s="69"/>
      <c r="AF133" s="69"/>
      <c r="AG133" s="69"/>
      <c r="AH133" s="69"/>
      <c r="AI133" s="69"/>
      <c r="AJ133" s="69"/>
      <c r="AM133" s="69"/>
      <c r="AN133" s="155"/>
      <c r="AO133" s="155"/>
      <c r="AP133" s="74"/>
      <c r="AQ133" s="74"/>
      <c r="AR133" s="74"/>
    </row>
    <row r="134" spans="29:44" ht="15.75">
      <c r="AC134" s="69"/>
      <c r="AD134" s="69"/>
      <c r="AE134" s="69"/>
      <c r="AF134" s="69"/>
      <c r="AG134" s="69"/>
      <c r="AH134" s="69"/>
      <c r="AI134" s="69"/>
      <c r="AJ134" s="69"/>
      <c r="AM134" s="69"/>
      <c r="AN134" s="155"/>
      <c r="AO134" s="155"/>
      <c r="AP134" s="74"/>
      <c r="AQ134" s="74"/>
      <c r="AR134" s="74"/>
    </row>
    <row r="135" spans="29:44" ht="15.75">
      <c r="AC135" s="69"/>
      <c r="AD135" s="69"/>
      <c r="AE135" s="69"/>
      <c r="AF135" s="69"/>
      <c r="AG135" s="69"/>
      <c r="AH135" s="69"/>
      <c r="AI135" s="69"/>
      <c r="AJ135" s="74"/>
      <c r="AM135" s="74"/>
      <c r="AN135" s="74"/>
      <c r="AO135" s="74"/>
      <c r="AP135" s="74"/>
      <c r="AQ135" s="74"/>
      <c r="AR135" s="74"/>
    </row>
    <row r="136" spans="29:44" ht="15.75">
      <c r="AC136" s="69"/>
      <c r="AD136" s="69"/>
      <c r="AE136" s="69"/>
      <c r="AF136" s="69"/>
      <c r="AG136" s="69"/>
      <c r="AH136" s="69"/>
      <c r="AI136" s="69"/>
      <c r="AJ136" s="74"/>
      <c r="AM136" s="74"/>
      <c r="AN136" s="74"/>
      <c r="AO136" s="74"/>
      <c r="AP136" s="74"/>
      <c r="AQ136" s="74"/>
      <c r="AR136" s="74"/>
    </row>
    <row r="137" spans="29:35" ht="15.75">
      <c r="AC137" s="69"/>
      <c r="AD137" s="69"/>
      <c r="AE137" s="69"/>
      <c r="AF137" s="69"/>
      <c r="AG137" s="69"/>
      <c r="AH137" s="69"/>
      <c r="AI137" s="69"/>
    </row>
    <row r="138" spans="29:35" ht="15.75">
      <c r="AC138" s="69"/>
      <c r="AD138" s="69"/>
      <c r="AE138" s="69"/>
      <c r="AF138" s="69"/>
      <c r="AG138" s="69"/>
      <c r="AH138" s="69"/>
      <c r="AI138" s="69"/>
    </row>
    <row r="139" spans="29:35" ht="15.75">
      <c r="AC139" s="69"/>
      <c r="AD139" s="69"/>
      <c r="AE139" s="69"/>
      <c r="AF139" s="69"/>
      <c r="AG139" s="69"/>
      <c r="AH139" s="69"/>
      <c r="AI139" s="69"/>
    </row>
    <row r="140" spans="29:35" ht="15.75">
      <c r="AC140" s="69"/>
      <c r="AD140" s="69"/>
      <c r="AE140" s="69"/>
      <c r="AF140" s="69"/>
      <c r="AG140" s="69"/>
      <c r="AH140" s="69"/>
      <c r="AI140" s="69"/>
    </row>
    <row r="141" spans="29:35" ht="15.75">
      <c r="AC141" s="69"/>
      <c r="AD141" s="69"/>
      <c r="AE141" s="69"/>
      <c r="AF141" s="69"/>
      <c r="AG141" s="69"/>
      <c r="AH141" s="69"/>
      <c r="AI141" s="69"/>
    </row>
    <row r="142" spans="29:35" ht="15.75">
      <c r="AC142" s="69"/>
      <c r="AD142" s="69"/>
      <c r="AE142" s="69"/>
      <c r="AF142" s="69"/>
      <c r="AG142" s="69"/>
      <c r="AH142" s="69"/>
      <c r="AI142" s="69"/>
    </row>
    <row r="143" spans="29:35" ht="15.75">
      <c r="AC143" s="69"/>
      <c r="AD143" s="69"/>
      <c r="AE143" s="69"/>
      <c r="AF143" s="69"/>
      <c r="AG143" s="69"/>
      <c r="AH143" s="69"/>
      <c r="AI143" s="69"/>
    </row>
    <row r="144" spans="29:35" ht="15.75">
      <c r="AC144" s="69"/>
      <c r="AD144" s="69"/>
      <c r="AE144" s="69"/>
      <c r="AF144" s="69"/>
      <c r="AG144" s="69"/>
      <c r="AH144" s="69"/>
      <c r="AI144" s="69"/>
    </row>
    <row r="145" spans="29:35" ht="15.75">
      <c r="AC145" s="69"/>
      <c r="AD145" s="69"/>
      <c r="AE145" s="69"/>
      <c r="AF145" s="69"/>
      <c r="AG145" s="69"/>
      <c r="AH145" s="69"/>
      <c r="AI145" s="69"/>
    </row>
    <row r="146" spans="29:35" ht="15.75">
      <c r="AC146" s="69"/>
      <c r="AD146" s="69"/>
      <c r="AE146" s="69"/>
      <c r="AF146" s="69"/>
      <c r="AG146" s="69"/>
      <c r="AH146" s="69"/>
      <c r="AI146" s="69"/>
    </row>
    <row r="147" spans="29:35" ht="15.75">
      <c r="AC147" s="69"/>
      <c r="AD147" s="69"/>
      <c r="AE147" s="69"/>
      <c r="AF147" s="69"/>
      <c r="AG147" s="69"/>
      <c r="AH147" s="69"/>
      <c r="AI147" s="69"/>
    </row>
    <row r="148" spans="29:35" ht="15.75">
      <c r="AC148" s="69"/>
      <c r="AD148" s="69"/>
      <c r="AE148" s="69"/>
      <c r="AF148" s="69"/>
      <c r="AG148" s="69"/>
      <c r="AH148" s="69"/>
      <c r="AI148" s="69"/>
    </row>
    <row r="149" spans="29:35" ht="15.75">
      <c r="AC149" s="69"/>
      <c r="AD149" s="69"/>
      <c r="AE149" s="69"/>
      <c r="AF149" s="69"/>
      <c r="AG149" s="69"/>
      <c r="AH149" s="69"/>
      <c r="AI149" s="69"/>
    </row>
    <row r="150" spans="29:35" ht="15.75">
      <c r="AC150" s="69"/>
      <c r="AD150" s="69"/>
      <c r="AE150" s="69"/>
      <c r="AF150" s="69"/>
      <c r="AG150" s="69"/>
      <c r="AH150" s="69"/>
      <c r="AI150" s="69"/>
    </row>
    <row r="151" spans="29:35" ht="15.75">
      <c r="AC151" s="69"/>
      <c r="AD151" s="69"/>
      <c r="AE151" s="69"/>
      <c r="AF151" s="69"/>
      <c r="AG151" s="69"/>
      <c r="AH151" s="69"/>
      <c r="AI151" s="69"/>
    </row>
    <row r="152" spans="29:35" ht="15.75">
      <c r="AC152" s="69"/>
      <c r="AD152" s="69"/>
      <c r="AE152" s="69"/>
      <c r="AF152" s="69"/>
      <c r="AG152" s="69"/>
      <c r="AH152" s="69"/>
      <c r="AI152" s="69"/>
    </row>
    <row r="153" spans="29:35" ht="15.75">
      <c r="AC153" s="69"/>
      <c r="AD153" s="69"/>
      <c r="AE153" s="69"/>
      <c r="AF153" s="69"/>
      <c r="AG153" s="69"/>
      <c r="AH153" s="69"/>
      <c r="AI153" s="69"/>
    </row>
    <row r="154" spans="29:35" ht="15.75">
      <c r="AC154" s="69"/>
      <c r="AD154" s="69"/>
      <c r="AE154" s="69"/>
      <c r="AF154" s="69"/>
      <c r="AG154" s="69"/>
      <c r="AH154" s="69"/>
      <c r="AI154" s="69"/>
    </row>
    <row r="155" spans="29:35" ht="15.75">
      <c r="AC155" s="69"/>
      <c r="AD155" s="69"/>
      <c r="AE155" s="69"/>
      <c r="AF155" s="69"/>
      <c r="AG155" s="69"/>
      <c r="AH155" s="69"/>
      <c r="AI155" s="69"/>
    </row>
    <row r="156" spans="29:35" ht="15.75">
      <c r="AC156" s="69"/>
      <c r="AD156" s="69"/>
      <c r="AE156" s="69"/>
      <c r="AF156" s="69"/>
      <c r="AG156" s="69"/>
      <c r="AH156" s="69"/>
      <c r="AI156" s="69"/>
    </row>
  </sheetData>
  <sheetProtection password="DC62" sheet="1" selectLockedCells="1"/>
  <mergeCells count="226">
    <mergeCell ref="K3:R7"/>
    <mergeCell ref="B101:B102"/>
    <mergeCell ref="C101:C102"/>
    <mergeCell ref="D101:D102"/>
    <mergeCell ref="C99:C100"/>
    <mergeCell ref="D99:D100"/>
    <mergeCell ref="B95:B96"/>
    <mergeCell ref="C95:C96"/>
    <mergeCell ref="D95:D96"/>
    <mergeCell ref="B97:B98"/>
    <mergeCell ref="B103:B104"/>
    <mergeCell ref="C103:C104"/>
    <mergeCell ref="D103:D104"/>
    <mergeCell ref="B105:B106"/>
    <mergeCell ref="C105:C106"/>
    <mergeCell ref="D105:D106"/>
    <mergeCell ref="D109:D110"/>
    <mergeCell ref="B111:B112"/>
    <mergeCell ref="C111:C112"/>
    <mergeCell ref="D111:D112"/>
    <mergeCell ref="B107:B108"/>
    <mergeCell ref="C107:C108"/>
    <mergeCell ref="D107:D108"/>
    <mergeCell ref="C91:C92"/>
    <mergeCell ref="D91:D92"/>
    <mergeCell ref="B93:B94"/>
    <mergeCell ref="C93:C94"/>
    <mergeCell ref="D93:D94"/>
    <mergeCell ref="B113:B114"/>
    <mergeCell ref="C113:C114"/>
    <mergeCell ref="D113:D114"/>
    <mergeCell ref="B109:B110"/>
    <mergeCell ref="C109:C110"/>
    <mergeCell ref="D97:D98"/>
    <mergeCell ref="B99:B100"/>
    <mergeCell ref="D81:D82"/>
    <mergeCell ref="C97:C98"/>
    <mergeCell ref="B83:B84"/>
    <mergeCell ref="C83:C84"/>
    <mergeCell ref="B87:B88"/>
    <mergeCell ref="C87:C88"/>
    <mergeCell ref="D87:D88"/>
    <mergeCell ref="B91:B92"/>
    <mergeCell ref="B77:B78"/>
    <mergeCell ref="C77:C78"/>
    <mergeCell ref="D77:D78"/>
    <mergeCell ref="D83:D84"/>
    <mergeCell ref="B85:B86"/>
    <mergeCell ref="C85:C86"/>
    <mergeCell ref="D85:D86"/>
    <mergeCell ref="B79:B80"/>
    <mergeCell ref="B81:B82"/>
    <mergeCell ref="C81:C82"/>
    <mergeCell ref="B71:B72"/>
    <mergeCell ref="C71:C72"/>
    <mergeCell ref="D69:D70"/>
    <mergeCell ref="C73:C74"/>
    <mergeCell ref="B89:B90"/>
    <mergeCell ref="C89:C90"/>
    <mergeCell ref="D89:D90"/>
    <mergeCell ref="B75:B76"/>
    <mergeCell ref="C75:C76"/>
    <mergeCell ref="D75:D76"/>
    <mergeCell ref="B67:B68"/>
    <mergeCell ref="C67:C68"/>
    <mergeCell ref="D67:D68"/>
    <mergeCell ref="D71:D72"/>
    <mergeCell ref="D73:D74"/>
    <mergeCell ref="C79:C80"/>
    <mergeCell ref="D79:D80"/>
    <mergeCell ref="B69:B70"/>
    <mergeCell ref="C69:C70"/>
    <mergeCell ref="B73:B74"/>
    <mergeCell ref="B61:B62"/>
    <mergeCell ref="C61:C62"/>
    <mergeCell ref="D61:D62"/>
    <mergeCell ref="B65:B66"/>
    <mergeCell ref="C65:C66"/>
    <mergeCell ref="D65:D66"/>
    <mergeCell ref="B63:B64"/>
    <mergeCell ref="C63:C64"/>
    <mergeCell ref="D63:D64"/>
    <mergeCell ref="B55:B56"/>
    <mergeCell ref="C55:C56"/>
    <mergeCell ref="D55:D56"/>
    <mergeCell ref="B57:B58"/>
    <mergeCell ref="B59:B60"/>
    <mergeCell ref="C59:C60"/>
    <mergeCell ref="D59:D60"/>
    <mergeCell ref="C57:C58"/>
    <mergeCell ref="D57:D58"/>
    <mergeCell ref="B53:B54"/>
    <mergeCell ref="C53:C54"/>
    <mergeCell ref="D53:D54"/>
    <mergeCell ref="B51:B52"/>
    <mergeCell ref="C51:C52"/>
    <mergeCell ref="D51:D52"/>
    <mergeCell ref="B47:B48"/>
    <mergeCell ref="C47:C48"/>
    <mergeCell ref="D47:D48"/>
    <mergeCell ref="B37:B38"/>
    <mergeCell ref="C37:C38"/>
    <mergeCell ref="D37:D38"/>
    <mergeCell ref="C43:C44"/>
    <mergeCell ref="D43:D44"/>
    <mergeCell ref="B45:B46"/>
    <mergeCell ref="C45:C46"/>
    <mergeCell ref="C35:C36"/>
    <mergeCell ref="D35:D36"/>
    <mergeCell ref="D49:D50"/>
    <mergeCell ref="C39:C40"/>
    <mergeCell ref="D39:D40"/>
    <mergeCell ref="B41:B42"/>
    <mergeCell ref="C41:C42"/>
    <mergeCell ref="D41:D42"/>
    <mergeCell ref="B49:B50"/>
    <mergeCell ref="D45:D46"/>
    <mergeCell ref="C49:C50"/>
    <mergeCell ref="B43:B44"/>
    <mergeCell ref="B39:B40"/>
    <mergeCell ref="B31:B32"/>
    <mergeCell ref="C31:C32"/>
    <mergeCell ref="D31:D32"/>
    <mergeCell ref="B33:B34"/>
    <mergeCell ref="C33:C34"/>
    <mergeCell ref="D33:D34"/>
    <mergeCell ref="B35:B36"/>
    <mergeCell ref="B21:B22"/>
    <mergeCell ref="C21:C22"/>
    <mergeCell ref="D21:D22"/>
    <mergeCell ref="B23:B24"/>
    <mergeCell ref="C23:C24"/>
    <mergeCell ref="D23:D24"/>
    <mergeCell ref="C11:C12"/>
    <mergeCell ref="D11:D12"/>
    <mergeCell ref="H4:I4"/>
    <mergeCell ref="G12:I12"/>
    <mergeCell ref="G5:I5"/>
    <mergeCell ref="D6:I6"/>
    <mergeCell ref="D5:E5"/>
    <mergeCell ref="D4:E4"/>
    <mergeCell ref="B4:C4"/>
    <mergeCell ref="B11:B12"/>
    <mergeCell ref="G1:I1"/>
    <mergeCell ref="B17:B18"/>
    <mergeCell ref="C17:C18"/>
    <mergeCell ref="D17:D18"/>
    <mergeCell ref="B8:C8"/>
    <mergeCell ref="B1:F1"/>
    <mergeCell ref="D3:E3"/>
    <mergeCell ref="F3:G3"/>
    <mergeCell ref="H3:I3"/>
    <mergeCell ref="G11:I11"/>
    <mergeCell ref="F33:F34"/>
    <mergeCell ref="B25:B26"/>
    <mergeCell ref="C25:C26"/>
    <mergeCell ref="D25:D26"/>
    <mergeCell ref="B27:B28"/>
    <mergeCell ref="C27:C28"/>
    <mergeCell ref="D27:D28"/>
    <mergeCell ref="B29:B30"/>
    <mergeCell ref="C29:C30"/>
    <mergeCell ref="D29:D30"/>
    <mergeCell ref="B19:B20"/>
    <mergeCell ref="C19:C20"/>
    <mergeCell ref="D19:D20"/>
    <mergeCell ref="D15:D16"/>
    <mergeCell ref="C15:C16"/>
    <mergeCell ref="C13:C14"/>
    <mergeCell ref="D13:D14"/>
    <mergeCell ref="F29:F30"/>
    <mergeCell ref="F31:F32"/>
    <mergeCell ref="B3:C3"/>
    <mergeCell ref="F15:F16"/>
    <mergeCell ref="F11:F12"/>
    <mergeCell ref="F13:F14"/>
    <mergeCell ref="B15:B16"/>
    <mergeCell ref="F4:G4"/>
    <mergeCell ref="B5:B6"/>
    <mergeCell ref="B13:B14"/>
    <mergeCell ref="F69:F70"/>
    <mergeCell ref="F47:F48"/>
    <mergeCell ref="F49:F50"/>
    <mergeCell ref="F51:F52"/>
    <mergeCell ref="F17:F18"/>
    <mergeCell ref="F19:F20"/>
    <mergeCell ref="F21:F22"/>
    <mergeCell ref="F23:F24"/>
    <mergeCell ref="F25:F26"/>
    <mergeCell ref="F27:F28"/>
    <mergeCell ref="F35:F36"/>
    <mergeCell ref="F37:F38"/>
    <mergeCell ref="F39:F40"/>
    <mergeCell ref="F41:F42"/>
    <mergeCell ref="F65:F66"/>
    <mergeCell ref="F67:F68"/>
    <mergeCell ref="F43:F44"/>
    <mergeCell ref="F45:F46"/>
    <mergeCell ref="F95:F96"/>
    <mergeCell ref="F89:F90"/>
    <mergeCell ref="F91:F92"/>
    <mergeCell ref="F93:F94"/>
    <mergeCell ref="F77:F78"/>
    <mergeCell ref="F79:F80"/>
    <mergeCell ref="F81:F82"/>
    <mergeCell ref="F83:F84"/>
    <mergeCell ref="F85:F86"/>
    <mergeCell ref="F87:F88"/>
    <mergeCell ref="F97:F98"/>
    <mergeCell ref="F53:F54"/>
    <mergeCell ref="F55:F56"/>
    <mergeCell ref="F57:F58"/>
    <mergeCell ref="F59:F60"/>
    <mergeCell ref="F61:F62"/>
    <mergeCell ref="F71:F72"/>
    <mergeCell ref="F73:F74"/>
    <mergeCell ref="F75:F76"/>
    <mergeCell ref="F63:F64"/>
    <mergeCell ref="F99:F100"/>
    <mergeCell ref="F113:F114"/>
    <mergeCell ref="F101:F102"/>
    <mergeCell ref="F103:F104"/>
    <mergeCell ref="F105:F106"/>
    <mergeCell ref="F107:F108"/>
    <mergeCell ref="F109:F110"/>
    <mergeCell ref="F111:F112"/>
  </mergeCells>
  <conditionalFormatting sqref="N18 N15 N22 N28 N24:N25 M13:N13 M31 M15:M17 M19 M23:M25 M29 P15:P16 P21 P27 P30 P13:Q13 P24:P25 P18:Q18 Q14 Q16 Q20 Q24:Q26">
    <cfRule type="expression" priority="68" dxfId="62" stopIfTrue="1">
      <formula>M13&gt;AP13-0</formula>
    </cfRule>
  </conditionalFormatting>
  <conditionalFormatting sqref="C15:D16 D17:D114 F15:F114">
    <cfRule type="expression" priority="70" dxfId="6" stopIfTrue="1">
      <formula>NOT(ISERROR(SEARCH("女",$C15)))</formula>
    </cfRule>
    <cfRule type="expression" priority="71" dxfId="5" stopIfTrue="1">
      <formula>NOT(ISERROR(SEARCH("男",$C15)))</formula>
    </cfRule>
  </conditionalFormatting>
  <conditionalFormatting sqref="E15 E17 E19 E21 E23 E25 E27 E29 E31 E33 E35 E37 E39 E41 E43 E45 E47 E49 E51 E53 E55 E57 E59 E61 E63 E65 E67 E69 E71 E73 E75 E77 E79 E81 E83 E85 E87 E89 E91 E93 E95 E97 E99 E101 E103 E105 E107 E109 E111 E113 G15:H15 G17:H17 G19:H19 G21:H21 G23:H23 G25:H25 G27:H27 G29:H29 G31:H31 G33:H33 G35:H35 G37:H37 G39:H39 G41:H41 G43:H43 G45:H45 G47:H47 G49:H49 G51:H51 G53:H53 G55:H55 G57:H57 G59:H59 G61:H61 G63:H63 G65:H65 G67:H67 G69:H69 G71:H71 G73:H73 G75:H75 G77:H77 G79:H79 G81:H81 G83:H83 G85:H85 G87:H87 G89:H89 G91:H91 G93:H93 G95:H95 G97:H97 G99:H99 G101:H101 G103:H103 G105:H105 G107:H107 G109:H109 G111:H111 G113:H113">
    <cfRule type="expression" priority="72" dxfId="6" stopIfTrue="1">
      <formula>NOT(ISERROR(SEARCH("女",$C15)))</formula>
    </cfRule>
    <cfRule type="expression" priority="73" dxfId="5" stopIfTrue="1">
      <formula>NOT(ISERROR(SEARCH("男",$C15)))</formula>
    </cfRule>
  </conditionalFormatting>
  <conditionalFormatting sqref="E16 E18 E20 E22 E24 E26 E28 E30 E32 E34 E36 E38 E40 E42 E44 E46 E48 E50 E52 E54 E56 E58 E60 E62 E64 E66 E68 E70 E72 E74 E76 E78 E80 E82 E84 E86 E88 E90 E92 E94 E96 E98 E100 E102 E104 E106 E108 E110 E112 E114 G16:H16 G18:H18 G20:H20 G22:H22 G24:H24 G26:H26 G28:H28 G30:H30 G32:H32 G34:H34 G36:H36 G38:H38 G40:H40 G42:H42 G44:H44 G46:H46 G48:H48 G50:H50 G52:H52 G54:H54 G56:H56 G58:H58 G60:H60 G62:H62 G64:H64 G66:H66 G68:H68 G70:H70 G72:H72 G74:H74 G76:H76 G78:H78 G80:H80 G82:H82 G84:H84 G86:H86 G88:H88 G90:H90 G92:H92 G94:H94 G96:H96 G98:H98 G100:H100 G102:H102 G104:H104 G106:H106 G108:H108 G110:H110 G112:H112 G114:H114">
    <cfRule type="expression" priority="74" dxfId="0" stopIfTrue="1">
      <formula>AND(E16="",G15&gt;0)</formula>
    </cfRule>
    <cfRule type="expression" priority="75" dxfId="6" stopIfTrue="1">
      <formula>NOT(ISERROR(SEARCH("女",$C15)))</formula>
    </cfRule>
    <cfRule type="expression" priority="76" dxfId="5" stopIfTrue="1">
      <formula>NOT(ISERROR(SEARCH("男",$C15)))</formula>
    </cfRule>
  </conditionalFormatting>
  <conditionalFormatting sqref="G12:I12">
    <cfRule type="containsText" priority="65" dxfId="63" operator="containsText" text="未">
      <formula>NOT(ISERROR(SEARCH("未",G12)))</formula>
    </cfRule>
    <cfRule type="containsText" priority="66" dxfId="64" operator="containsText" text="未">
      <formula>NOT(ISERROR(SEARCH("未",G12)))</formula>
    </cfRule>
    <cfRule type="containsText" priority="67" dxfId="47" operator="containsText" text="未">
      <formula>NOT(ISERROR(SEARCH("未",G12)))</formula>
    </cfRule>
  </conditionalFormatting>
  <conditionalFormatting sqref="G12:I12">
    <cfRule type="containsText" priority="63" dxfId="64" operator="containsText" text="未">
      <formula>NOT(ISERROR(SEARCH("未",G12)))</formula>
    </cfRule>
    <cfRule type="containsText" priority="64" dxfId="47" operator="containsText" text="未">
      <formula>NOT(ISERROR(SEARCH("未",G12)))</formula>
    </cfRule>
  </conditionalFormatting>
  <conditionalFormatting sqref="G12:I12">
    <cfRule type="containsText" priority="61" dxfId="48" operator="containsText" text="未入力">
      <formula>NOT(ISERROR(SEARCH("未入力",G12)))</formula>
    </cfRule>
    <cfRule type="containsText" priority="62" dxfId="47" operator="containsText" text="未入力">
      <formula>NOT(ISERROR(SEARCH("未入力",G12)))</formula>
    </cfRule>
  </conditionalFormatting>
  <conditionalFormatting sqref="G7:I7 M11:Q11">
    <cfRule type="expression" priority="87" dxfId="0" stopIfTrue="1">
      <formula>$G$7="参加制限を超えている種目があります"</formula>
    </cfRule>
  </conditionalFormatting>
  <conditionalFormatting sqref="C17:C114">
    <cfRule type="expression" priority="4" dxfId="6" stopIfTrue="1">
      <formula>NOT(ISERROR(SEARCH("女",$C17)))</formula>
    </cfRule>
    <cfRule type="expression" priority="5" dxfId="5" stopIfTrue="1">
      <formula>NOT(ISERROR(SEARCH("男",$C17)))</formula>
    </cfRule>
  </conditionalFormatting>
  <conditionalFormatting sqref="H4:I4">
    <cfRule type="expression" priority="2" dxfId="22" stopIfTrue="1">
      <formula>AND(D4&gt;0,D5&gt;0,H4="")</formula>
    </cfRule>
  </conditionalFormatting>
  <conditionalFormatting sqref="B15:B114">
    <cfRule type="expression" priority="1" dxfId="62" stopIfTrue="1">
      <formula>AI15=1</formula>
    </cfRule>
  </conditionalFormatting>
  <dataValidations count="13">
    <dataValidation type="list" allowBlank="1" showInputMessage="1" showErrorMessage="1" sqref="G83:I83 G91:I91 G105:I105 G95:I95 G97:I97 G109:I109 G99:I99 G101:I101 G107:I107 G111:I111 G103:I103 G73:I73 G33:I33 G65:I65 G55:I55 G57:I57 G69:I69 G59:I59 G61:I61 G67:I67 G71:I71 G63:I63 G13 G25:I25 G113:I113 G17:I17 G29:I29 G19:I19 G21:I21 G27:I27 G31:I31 G23:I23 G53:I53 G45:I45 G35:I35 G37:I37 G49:I49 G39:I39 G41:I41 G47:I47 G51:I51 G43:I43 G93:I93 G85:I85 G75:I75 G77:I77 G89:I89 G79:I79 G81:I81 G87:I87 H15:I15">
      <formula1>INDIRECT($C83)</formula1>
    </dataValidation>
    <dataValidation type="list" allowBlank="1" showInputMessage="1" showErrorMessage="1" imeMode="disabled" sqref="G15">
      <formula1>INDIRECT($C15)</formula1>
    </dataValidation>
    <dataValidation type="whole" allowBlank="1" showInputMessage="1" showErrorMessage="1" imeMode="halfAlpha" sqref="D15:D114">
      <formula1>1</formula1>
      <formula2>9999</formula2>
    </dataValidation>
    <dataValidation allowBlank="1" showInputMessage="1" showErrorMessage="1" imeMode="halfKatakana" sqref="E76 E114 E94 E110 E108 E106 E104 E102 E100 E98 E96 E32 E72 E54 E70 E68 E66 E64 E62 E60 E58 E78 E16 E30 E28 E26 E24 E22 E20 E18 E112 E56 E52 E34 E50 E48 E46 E44 E42 E40 E38 E36 E92 E74 E90 E88 E86 E84 E82 E80 H4:I4"/>
    <dataValidation type="whole" allowBlank="1" showInputMessage="1" showErrorMessage="1" sqref="G92 G96 G110 G108 G106 G104 G102 G100 G98 G112 G34 G74 G56 G70 G68 G66 G64 G62 G60 G58 G114 G30 G28 G26 G24 G22 G20 G18 G72 G32 G14 G54 G36 G50 G48 G46 G44 G42 G40 G38 G52 G94 G76 G90 G88 G86 G84 G82 G80 G78">
      <formula1>100</formula1>
      <formula2>999999</formula2>
    </dataValidation>
    <dataValidation type="list" allowBlank="1" showInputMessage="1" showErrorMessage="1" sqref="C13:C14">
      <formula1>性</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whole" allowBlank="1" showInputMessage="1" showErrorMessage="1" imeMode="disabled" sqref="G16">
      <formula1>100</formula1>
      <formula2>999999</formula2>
    </dataValidation>
    <dataValidation type="list" allowBlank="1" showInputMessage="1" showErrorMessage="1" sqref="F17:F114">
      <formula1>$Y$12:$Y$17</formula1>
    </dataValidation>
    <dataValidation type="list" allowBlank="1" showInputMessage="1" showErrorMessage="1" imeMode="disabled" sqref="F15:F16">
      <formula1>$Y$12:$Y$20</formula1>
    </dataValidation>
    <dataValidation type="list" allowBlank="1" showInputMessage="1" showErrorMessage="1" sqref="C15:C114">
      <formula1>IF(OR($B$4="一般",$B$4="高校"),$U$12:$V$12,IF($B$4="中学",$W$12:$X$12,""))</formula1>
    </dataValidation>
    <dataValidation type="list" allowBlank="1" showInputMessage="1" showErrorMessage="1" sqref="B4:C4">
      <formula1>$Z$12:$Z$14</formula1>
    </dataValidation>
  </dataValidations>
  <printOptions/>
  <pageMargins left="0.28" right="0.32" top="0.37" bottom="0.25" header="0.3" footer="0.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0070C0"/>
    <pageSetUpPr fitToPage="1"/>
  </sheetPr>
  <dimension ref="A1:AA150"/>
  <sheetViews>
    <sheetView showGridLines="0" zoomScale="75" zoomScaleNormal="75" zoomScaleSheetLayoutView="80" zoomScalePageLayoutView="0" workbookViewId="0" topLeftCell="A1">
      <selection activeCell="B11" sqref="B11"/>
    </sheetView>
  </sheetViews>
  <sheetFormatPr defaultColWidth="8.8515625" defaultRowHeight="15"/>
  <cols>
    <col min="1" max="1" width="2.140625" style="10" customWidth="1"/>
    <col min="2" max="2" width="12.140625" style="10" customWidth="1"/>
    <col min="3" max="3" width="16.57421875" style="10" customWidth="1"/>
    <col min="4" max="4" width="7.00390625" style="13" customWidth="1"/>
    <col min="5" max="5" width="16.8515625" style="10" customWidth="1"/>
    <col min="6" max="6" width="7.00390625" style="13" customWidth="1"/>
    <col min="7" max="7" width="16.8515625" style="10" customWidth="1"/>
    <col min="8" max="8" width="7.00390625" style="13" customWidth="1"/>
    <col min="9" max="9" width="16.8515625" style="10" customWidth="1"/>
    <col min="10" max="11" width="1.421875" style="10" customWidth="1"/>
    <col min="12" max="14" width="18.57421875" style="10" customWidth="1"/>
    <col min="15" max="15" width="3.140625" style="10" hidden="1" customWidth="1"/>
    <col min="16" max="16" width="11.28125" style="10" hidden="1" customWidth="1"/>
    <col min="17" max="17" width="11.421875" style="10" hidden="1" customWidth="1"/>
    <col min="18" max="20" width="10.28125" style="10" hidden="1" customWidth="1"/>
    <col min="21" max="21" width="3.28125" style="10" hidden="1" customWidth="1"/>
    <col min="22" max="22" width="3.140625" style="10" hidden="1" customWidth="1"/>
    <col min="23" max="23" width="8.8515625" style="10" hidden="1" customWidth="1"/>
    <col min="24" max="24" width="17.00390625" style="36" hidden="1" customWidth="1"/>
    <col min="25" max="25" width="15.7109375" style="10" hidden="1" customWidth="1"/>
    <col min="26" max="26" width="15.7109375" style="36" hidden="1" customWidth="1"/>
    <col min="27" max="27" width="8.57421875" style="10" hidden="1" customWidth="1"/>
    <col min="28" max="16384" width="8.8515625" style="10" customWidth="1"/>
  </cols>
  <sheetData>
    <row r="1" spans="2:9" ht="25.5" customHeight="1" thickBot="1">
      <c r="B1" s="201" t="str">
        <f>'個人種目申込一覧表'!B1</f>
        <v>第39回中信地区陸上競技選手権大会</v>
      </c>
      <c r="C1" s="201"/>
      <c r="D1" s="201"/>
      <c r="E1" s="201"/>
      <c r="F1" s="201"/>
      <c r="G1" s="13" t="s">
        <v>73</v>
      </c>
      <c r="H1" s="241" t="s">
        <v>74</v>
      </c>
      <c r="I1" s="241"/>
    </row>
    <row r="2" spans="2:9" ht="8.25" customHeight="1" thickBot="1" thickTop="1">
      <c r="B2" s="13"/>
      <c r="C2" s="13"/>
      <c r="G2" s="13"/>
      <c r="I2" s="13"/>
    </row>
    <row r="3" spans="3:22" ht="25.5" customHeight="1">
      <c r="C3" s="18" t="s">
        <v>89</v>
      </c>
      <c r="L3" s="232" t="s">
        <v>274</v>
      </c>
      <c r="M3" s="233"/>
      <c r="N3" s="234"/>
      <c r="P3" s="99"/>
      <c r="Q3" s="99"/>
      <c r="R3" s="99"/>
      <c r="S3" s="99"/>
      <c r="T3" s="99"/>
      <c r="U3" s="99"/>
      <c r="V3" s="99"/>
    </row>
    <row r="4" spans="12:22" ht="6" customHeight="1" thickBot="1">
      <c r="L4" s="235"/>
      <c r="M4" s="236"/>
      <c r="N4" s="237"/>
      <c r="P4" s="99"/>
      <c r="Q4" s="99"/>
      <c r="R4" s="99"/>
      <c r="S4" s="99"/>
      <c r="T4" s="99"/>
      <c r="U4" s="99"/>
      <c r="V4" s="99"/>
    </row>
    <row r="5" spans="3:22" ht="27" customHeight="1">
      <c r="C5" s="25" t="s">
        <v>76</v>
      </c>
      <c r="D5" s="100"/>
      <c r="E5" s="25" t="s">
        <v>79</v>
      </c>
      <c r="G5" s="25" t="s">
        <v>80</v>
      </c>
      <c r="I5" s="25" t="s">
        <v>77</v>
      </c>
      <c r="L5" s="235"/>
      <c r="M5" s="236"/>
      <c r="N5" s="237"/>
      <c r="P5" s="99"/>
      <c r="Q5" s="99"/>
      <c r="R5" s="99"/>
      <c r="S5" s="99"/>
      <c r="T5" s="99"/>
      <c r="U5" s="99"/>
      <c r="V5" s="99"/>
    </row>
    <row r="6" spans="3:22" ht="27" customHeight="1" thickBot="1">
      <c r="C6" s="101">
        <f>COUNTA(E10,E15,E20,E25,E30,E35,E40,E45,E50,E55,E60,E65)</f>
        <v>0</v>
      </c>
      <c r="D6" s="100"/>
      <c r="E6" s="102">
        <f>SUM(O10+O15+O20+O25+O30+O35+O40+O45+O50)</f>
        <v>0</v>
      </c>
      <c r="G6" s="103">
        <f>IF('個人種目申込一覧表'!B4="","",VLOOKUP('個人種目申込一覧表'!B4,S10:T12,2,FALSE))</f>
      </c>
      <c r="I6" s="104">
        <f>IF(G6="","",C6*G6)</f>
      </c>
      <c r="L6" s="235"/>
      <c r="M6" s="236"/>
      <c r="N6" s="237"/>
      <c r="P6" s="99"/>
      <c r="Q6" s="99"/>
      <c r="R6" s="99"/>
      <c r="S6" s="99"/>
      <c r="T6" s="99"/>
      <c r="U6" s="99"/>
      <c r="V6" s="99"/>
    </row>
    <row r="7" spans="12:22" ht="6" customHeight="1" thickBot="1">
      <c r="L7" s="235"/>
      <c r="M7" s="236"/>
      <c r="N7" s="237"/>
      <c r="P7" s="105"/>
      <c r="Q7" s="105"/>
      <c r="R7" s="105"/>
      <c r="S7" s="105"/>
      <c r="T7" s="105"/>
      <c r="U7" s="105"/>
      <c r="V7" s="105"/>
    </row>
    <row r="8" spans="4:27" ht="36" customHeight="1" thickBot="1">
      <c r="D8" s="106" t="s">
        <v>275</v>
      </c>
      <c r="E8" s="107" t="s">
        <v>75</v>
      </c>
      <c r="F8" s="108" t="s">
        <v>275</v>
      </c>
      <c r="G8" s="107" t="s">
        <v>75</v>
      </c>
      <c r="H8" s="108" t="s">
        <v>275</v>
      </c>
      <c r="I8" s="109" t="s">
        <v>75</v>
      </c>
      <c r="L8" s="238"/>
      <c r="M8" s="239"/>
      <c r="N8" s="240"/>
      <c r="P8" s="105"/>
      <c r="Q8" s="105"/>
      <c r="R8" s="105"/>
      <c r="S8" s="105"/>
      <c r="T8" s="105"/>
      <c r="U8" s="105"/>
      <c r="V8" s="105"/>
      <c r="X8" s="36" t="s">
        <v>278</v>
      </c>
      <c r="Y8" s="10" t="s">
        <v>279</v>
      </c>
      <c r="Z8" s="36" t="s">
        <v>280</v>
      </c>
      <c r="AA8" s="10" t="s">
        <v>281</v>
      </c>
    </row>
    <row r="9" spans="1:10" ht="6" customHeight="1" thickBot="1">
      <c r="A9" s="12"/>
      <c r="B9" s="110"/>
      <c r="C9" s="110"/>
      <c r="D9" s="111"/>
      <c r="E9" s="12"/>
      <c r="F9" s="111"/>
      <c r="G9" s="12"/>
      <c r="H9" s="111"/>
      <c r="I9" s="12"/>
      <c r="J9" s="12"/>
    </row>
    <row r="10" spans="2:27" ht="27" customHeight="1">
      <c r="B10" s="112" t="s">
        <v>82</v>
      </c>
      <c r="C10" s="113" t="s">
        <v>83</v>
      </c>
      <c r="D10" s="114"/>
      <c r="E10" s="115"/>
      <c r="F10" s="116"/>
      <c r="G10" s="115"/>
      <c r="H10" s="116"/>
      <c r="I10" s="117"/>
      <c r="L10" s="10">
        <f>IF(ISERROR(VLOOKUP(E10,AA:AA,1,FALSE)),"",VLOOKUP(E10,AA:AA,1,FALSE))</f>
      </c>
      <c r="M10" s="10">
        <f>IF(ISERROR(VLOOKUP(G10,AA:AA,1,FALSE)),"",VLOOKUP(G10,AA:AA,1,FALSE))</f>
      </c>
      <c r="N10" s="10">
        <f>IF(ISERROR(VLOOKUP(I10,AA:AA,1,FALSE)),"",VLOOKUP(I10,AA:AA,1,FALSE))</f>
      </c>
      <c r="O10" s="10">
        <f>COUNTA(E10,G10,I10,E12,G12,I12)</f>
        <v>0</v>
      </c>
      <c r="P10" s="13"/>
      <c r="R10" s="13"/>
      <c r="S10" s="13" t="s">
        <v>214</v>
      </c>
      <c r="T10" s="13">
        <v>1500</v>
      </c>
      <c r="U10" s="13"/>
      <c r="X10" s="160">
        <f>B11&amp;D10&amp;E10</f>
      </c>
      <c r="Y10" s="161">
        <f aca="true" t="shared" si="0" ref="Y10:Y59">IF(Z10="","",VLOOKUP(Z10,$X$10:$X$45,1,FALSE))</f>
      </c>
      <c r="Z10" s="162">
        <f>'個人種目申込一覧表'!AF15</f>
      </c>
      <c r="AA10" s="161">
        <f>IF(ISERROR(Z10=Y10),'個人種目申込一覧表'!E15,"")</f>
      </c>
    </row>
    <row r="11" spans="2:27" ht="27" customHeight="1" thickBot="1">
      <c r="B11" s="118"/>
      <c r="C11" s="119"/>
      <c r="D11" s="120"/>
      <c r="E11" s="121"/>
      <c r="F11" s="122"/>
      <c r="G11" s="121"/>
      <c r="H11" s="122"/>
      <c r="I11" s="123"/>
      <c r="K11" s="124"/>
      <c r="L11" s="124">
        <f>IF(L10="","","ﾅﾝﾊﾞｰｶｰﾄﾞ確認下さい")</f>
      </c>
      <c r="M11" s="124">
        <f>IF(M10="","","ﾅﾝﾊﾞｰｶｰﾄﾞ確認下さい")</f>
      </c>
      <c r="N11" s="124">
        <f>IF(N10="","","ﾅﾝﾊﾞｰｶｰﾄﾞ確認下さい")</f>
      </c>
      <c r="P11" s="13"/>
      <c r="R11" s="13"/>
      <c r="S11" s="13" t="s">
        <v>202</v>
      </c>
      <c r="T11" s="13">
        <v>1500</v>
      </c>
      <c r="U11" s="13"/>
      <c r="W11" s="10">
        <f>B11&amp;C11</f>
      </c>
      <c r="X11" s="160">
        <f>B11&amp;F10&amp;G10</f>
      </c>
      <c r="Y11" s="161">
        <f t="shared" si="0"/>
      </c>
      <c r="Z11" s="162">
        <f>'個人種目申込一覧表'!AF17</f>
      </c>
      <c r="AA11" s="161">
        <f>IF(ISERROR(Z11=Y11),'個人種目申込一覧表'!E17,"")</f>
      </c>
    </row>
    <row r="12" spans="2:27" ht="27" customHeight="1">
      <c r="B12" s="125" t="s">
        <v>84</v>
      </c>
      <c r="C12" s="126" t="s">
        <v>81</v>
      </c>
      <c r="D12" s="127"/>
      <c r="E12" s="128"/>
      <c r="F12" s="129"/>
      <c r="G12" s="128"/>
      <c r="H12" s="129"/>
      <c r="I12" s="130"/>
      <c r="L12" s="10">
        <f>IF(ISERROR(VLOOKUP(E12,AA:AA,1,FALSE)),"",VLOOKUP(E12,AA:AA,1,FALSE))</f>
      </c>
      <c r="M12" s="10">
        <f>IF(ISERROR(VLOOKUP(G12,AA:AA,1,FALSE)),"",VLOOKUP(G12,AA:AA,1,FALSE))</f>
      </c>
      <c r="N12" s="10">
        <f>IF(ISERROR(VLOOKUP(I12,AA:AA,1,FALSE)),"",VLOOKUP(I12,AA:AA,1,FALSE))</f>
      </c>
      <c r="P12" s="13"/>
      <c r="R12" s="13"/>
      <c r="S12" s="13" t="s">
        <v>203</v>
      </c>
      <c r="T12" s="13">
        <v>800</v>
      </c>
      <c r="U12" s="13"/>
      <c r="W12" s="10">
        <f>IF(C16="","",B16&amp;C16)</f>
      </c>
      <c r="X12" s="160">
        <f>B11&amp;H10&amp;I10</f>
      </c>
      <c r="Y12" s="161">
        <f t="shared" si="0"/>
      </c>
      <c r="Z12" s="162">
        <f>'個人種目申込一覧表'!AF19</f>
      </c>
      <c r="AA12" s="161">
        <f>IF(ISERROR(Z12=Y12),'個人種目申込一覧表'!E19,"")</f>
      </c>
    </row>
    <row r="13" spans="2:27" ht="27" customHeight="1" thickBot="1">
      <c r="B13" s="169"/>
      <c r="C13" s="131"/>
      <c r="D13" s="132"/>
      <c r="E13" s="133"/>
      <c r="F13" s="134"/>
      <c r="G13" s="133"/>
      <c r="H13" s="134"/>
      <c r="I13" s="135"/>
      <c r="K13" s="124"/>
      <c r="L13" s="124">
        <f>IF(L12="","","ﾅﾝﾊﾞｰｶｰﾄﾞ確認下さい")</f>
      </c>
      <c r="M13" s="124">
        <f>IF(M12="","","ﾅﾝﾊﾞｰｶｰﾄﾞ確認下さい")</f>
      </c>
      <c r="N13" s="124">
        <f>IF(N12="","","ﾅﾝﾊﾞｰｶｰﾄﾞ確認下さい")</f>
      </c>
      <c r="P13" s="13"/>
      <c r="R13" s="136"/>
      <c r="S13" s="13"/>
      <c r="T13" s="13"/>
      <c r="U13" s="13"/>
      <c r="V13" s="13"/>
      <c r="W13" s="10">
        <f>IF(C21="","",B21&amp;C21)</f>
      </c>
      <c r="X13" s="160">
        <f>B11&amp;D12&amp;E12</f>
      </c>
      <c r="Y13" s="161">
        <f t="shared" si="0"/>
      </c>
      <c r="Z13" s="162">
        <f>'個人種目申込一覧表'!AF21</f>
      </c>
      <c r="AA13" s="161">
        <f>IF(ISERROR(Z13=Y13),'個人種目申込一覧表'!E21,"")</f>
      </c>
    </row>
    <row r="14" spans="2:27" ht="6" customHeight="1" thickBot="1">
      <c r="B14" s="74"/>
      <c r="C14" s="74"/>
      <c r="D14" s="137"/>
      <c r="E14" s="74"/>
      <c r="X14" s="160">
        <f>B11&amp;F12&amp;G12</f>
      </c>
      <c r="Y14" s="161">
        <f t="shared" si="0"/>
      </c>
      <c r="Z14" s="162">
        <f>'個人種目申込一覧表'!AF23</f>
      </c>
      <c r="AA14" s="161">
        <f>IF(ISERROR(Z14=Y14),'個人種目申込一覧表'!E23,"")</f>
      </c>
    </row>
    <row r="15" spans="2:27" ht="27" customHeight="1">
      <c r="B15" s="112" t="s">
        <v>82</v>
      </c>
      <c r="C15" s="113" t="s">
        <v>83</v>
      </c>
      <c r="D15" s="114"/>
      <c r="E15" s="115"/>
      <c r="F15" s="116"/>
      <c r="G15" s="115"/>
      <c r="H15" s="116"/>
      <c r="I15" s="117"/>
      <c r="L15" s="10">
        <f>IF(ISERROR(VLOOKUP(E15,AA:AA,1,FALSE)),"",VLOOKUP(E15,AA:AA,1,FALSE))</f>
      </c>
      <c r="M15" s="10">
        <f>IF(ISERROR(VLOOKUP(G15,AA:AA,1,FALSE)),"",VLOOKUP(G15,AA:AA,1,FALSE))</f>
      </c>
      <c r="N15" s="10">
        <f>IF(ISERROR(VLOOKUP(I15,AA:AA,1,FALSE)),"",VLOOKUP(I15,AA:AA,1,FALSE))</f>
      </c>
      <c r="O15" s="10">
        <f>COUNTA(E15,G15,I15,E17,G17,I17)</f>
        <v>0</v>
      </c>
      <c r="Q15" s="13" t="s">
        <v>217</v>
      </c>
      <c r="R15" s="13" t="s">
        <v>218</v>
      </c>
      <c r="S15" s="13" t="s">
        <v>215</v>
      </c>
      <c r="T15" s="13" t="s">
        <v>216</v>
      </c>
      <c r="X15" s="160">
        <f>B11&amp;H12&amp;I12</f>
      </c>
      <c r="Y15" s="161">
        <f t="shared" si="0"/>
      </c>
      <c r="Z15" s="162">
        <f>'個人種目申込一覧表'!AF25</f>
      </c>
      <c r="AA15" s="161">
        <f>IF(ISERROR(Z15=Y15),'個人種目申込一覧表'!E25,"")</f>
      </c>
    </row>
    <row r="16" spans="2:27" ht="27" customHeight="1" thickBot="1">
      <c r="B16" s="118"/>
      <c r="C16" s="119"/>
      <c r="D16" s="120"/>
      <c r="E16" s="121"/>
      <c r="F16" s="122"/>
      <c r="G16" s="121"/>
      <c r="H16" s="122"/>
      <c r="I16" s="123"/>
      <c r="K16" s="124"/>
      <c r="L16" s="124">
        <f>IF(L15="","","ﾅﾝﾊﾞｰｶｰﾄﾞ確認下さい")</f>
      </c>
      <c r="M16" s="124">
        <f>IF(M15="","","ﾅﾝﾊﾞｰｶｰﾄﾞ確認下さい")</f>
      </c>
      <c r="N16" s="124">
        <f>IF(N15="","","ﾅﾝﾊﾞｰｶｰﾄﾞ確認下さい")</f>
      </c>
      <c r="Q16" s="10" t="s">
        <v>219</v>
      </c>
      <c r="R16" s="10" t="s">
        <v>219</v>
      </c>
      <c r="S16" s="10" t="s">
        <v>219</v>
      </c>
      <c r="T16" s="10" t="s">
        <v>219</v>
      </c>
      <c r="X16" s="160">
        <f>B16&amp;D15&amp;E15</f>
      </c>
      <c r="Y16" s="161">
        <f t="shared" si="0"/>
      </c>
      <c r="Z16" s="162">
        <f>'個人種目申込一覧表'!AF27</f>
      </c>
      <c r="AA16" s="161">
        <f>IF(ISERROR(Z16=Y16),'個人種目申込一覧表'!E27,"")</f>
      </c>
    </row>
    <row r="17" spans="2:27" ht="27" customHeight="1">
      <c r="B17" s="125" t="s">
        <v>84</v>
      </c>
      <c r="C17" s="126" t="s">
        <v>81</v>
      </c>
      <c r="D17" s="127"/>
      <c r="E17" s="128"/>
      <c r="F17" s="129"/>
      <c r="G17" s="128"/>
      <c r="H17" s="129"/>
      <c r="I17" s="130"/>
      <c r="L17" s="10">
        <f>IF(ISERROR(VLOOKUP(E17,AA:AA,1,FALSE)),"",VLOOKUP(E17,AA:AA,1,FALSE))</f>
      </c>
      <c r="M17" s="10">
        <f>IF(ISERROR(VLOOKUP(G17,AA:AA,1,FALSE)),"",VLOOKUP(G17,AA:AA,1,FALSE))</f>
      </c>
      <c r="N17" s="10">
        <f>IF(ISERROR(VLOOKUP(I17,AA:AA,1,FALSE)),"",VLOOKUP(I17,AA:AA,1,FALSE))</f>
      </c>
      <c r="Q17" s="10" t="s">
        <v>220</v>
      </c>
      <c r="X17" s="160">
        <f>B16&amp;F15&amp;G15</f>
      </c>
      <c r="Y17" s="161">
        <f t="shared" si="0"/>
      </c>
      <c r="Z17" s="162">
        <f>'個人種目申込一覧表'!AF29</f>
      </c>
      <c r="AA17" s="161">
        <f>IF(ISERROR(Z17=Y17),'個人種目申込一覧表'!E29,"")</f>
      </c>
    </row>
    <row r="18" spans="2:27" ht="27" customHeight="1" thickBot="1">
      <c r="B18" s="169"/>
      <c r="C18" s="131"/>
      <c r="D18" s="132"/>
      <c r="E18" s="133"/>
      <c r="F18" s="134"/>
      <c r="G18" s="133"/>
      <c r="H18" s="134"/>
      <c r="I18" s="135"/>
      <c r="K18" s="124"/>
      <c r="L18" s="124">
        <f>IF(L17="","","ﾅﾝﾊﾞｰｶｰﾄﾞ確認下さい")</f>
      </c>
      <c r="M18" s="124">
        <f>IF(M17="","","ﾅﾝﾊﾞｰｶｰﾄﾞ確認下さい")</f>
      </c>
      <c r="N18" s="124">
        <f>IF(N17="","","ﾅﾝﾊﾞｰｶｰﾄﾞ確認下さい")</f>
      </c>
      <c r="X18" s="160">
        <f>B16&amp;H15&amp;I15</f>
      </c>
      <c r="Y18" s="161">
        <f t="shared" si="0"/>
      </c>
      <c r="Z18" s="162">
        <f>'個人種目申込一覧表'!AF31</f>
      </c>
      <c r="AA18" s="161">
        <f>IF(ISERROR(Z18=Y18),'個人種目申込一覧表'!E31,"")</f>
      </c>
    </row>
    <row r="19" spans="2:27" ht="6" customHeight="1" thickBot="1">
      <c r="B19" s="74"/>
      <c r="C19" s="74"/>
      <c r="D19" s="137"/>
      <c r="E19" s="74"/>
      <c r="X19" s="160">
        <f>B16&amp;D17&amp;E17</f>
      </c>
      <c r="Y19" s="161">
        <f t="shared" si="0"/>
      </c>
      <c r="Z19" s="162">
        <f>'個人種目申込一覧表'!AF33</f>
      </c>
      <c r="AA19" s="161">
        <f>IF(ISERROR(Z19=Y19),'個人種目申込一覧表'!E33,"")</f>
      </c>
    </row>
    <row r="20" spans="2:27" ht="27" customHeight="1">
      <c r="B20" s="112" t="s">
        <v>82</v>
      </c>
      <c r="C20" s="113" t="s">
        <v>83</v>
      </c>
      <c r="D20" s="114"/>
      <c r="E20" s="115"/>
      <c r="F20" s="116"/>
      <c r="G20" s="115"/>
      <c r="H20" s="116"/>
      <c r="I20" s="117"/>
      <c r="L20" s="10">
        <f>IF(ISERROR(VLOOKUP(E20,AA:AA,1,FALSE)),"",VLOOKUP(E20,AA:AA,1,FALSE))</f>
      </c>
      <c r="M20" s="10">
        <f>IF(ISERROR(VLOOKUP(G20,AA:AA,1,FALSE)),"",VLOOKUP(G20,AA:AA,1,FALSE))</f>
      </c>
      <c r="N20" s="10">
        <f>IF(ISERROR(VLOOKUP(I20,AA:AA,1,FALSE)),"",VLOOKUP(I20,AA:AA,1,FALSE))</f>
      </c>
      <c r="O20" s="10">
        <f>COUNTA(E20,G20,I20,E22,G22,I22)</f>
        <v>0</v>
      </c>
      <c r="Q20" s="10">
        <v>1</v>
      </c>
      <c r="R20" s="10">
        <v>2</v>
      </c>
      <c r="S20" s="10">
        <v>3</v>
      </c>
      <c r="T20" s="10">
        <v>4</v>
      </c>
      <c r="U20" s="10" t="s">
        <v>221</v>
      </c>
      <c r="V20" s="10" t="s">
        <v>222</v>
      </c>
      <c r="X20" s="160">
        <f>B16&amp;F17&amp;G17</f>
      </c>
      <c r="Y20" s="161">
        <f t="shared" si="0"/>
      </c>
      <c r="Z20" s="162">
        <f>'個人種目申込一覧表'!AF35</f>
      </c>
      <c r="AA20" s="161">
        <f>IF(ISERROR(Z20=Y20),'個人種目申込一覧表'!E35,"")</f>
      </c>
    </row>
    <row r="21" spans="2:27" ht="27" customHeight="1" thickBot="1">
      <c r="B21" s="118"/>
      <c r="C21" s="119"/>
      <c r="D21" s="120"/>
      <c r="E21" s="121"/>
      <c r="F21" s="122"/>
      <c r="G21" s="121"/>
      <c r="H21" s="122"/>
      <c r="I21" s="123"/>
      <c r="K21" s="124"/>
      <c r="L21" s="124">
        <f>IF(L20="","","ﾅﾝﾊﾞｰｶｰﾄﾞ確認下さい")</f>
      </c>
      <c r="M21" s="124">
        <f>IF(M20="","","ﾅﾝﾊﾞｰｶｰﾄﾞ確認下さい")</f>
      </c>
      <c r="N21" s="124">
        <f>IF(N20="","","ﾅﾝﾊﾞｰｶｰﾄﾞ確認下さい")</f>
      </c>
      <c r="X21" s="160">
        <f>B16&amp;H17&amp;I17</f>
      </c>
      <c r="Y21" s="161">
        <f t="shared" si="0"/>
      </c>
      <c r="Z21" s="162">
        <f>'個人種目申込一覧表'!AF37</f>
      </c>
      <c r="AA21" s="161">
        <f>IF(ISERROR(Z21=Y21),'個人種目申込一覧表'!E37,"")</f>
      </c>
    </row>
    <row r="22" spans="2:27" ht="27" customHeight="1">
      <c r="B22" s="125" t="s">
        <v>84</v>
      </c>
      <c r="C22" s="126" t="s">
        <v>81</v>
      </c>
      <c r="D22" s="127"/>
      <c r="E22" s="128"/>
      <c r="F22" s="129"/>
      <c r="G22" s="128"/>
      <c r="H22" s="129"/>
      <c r="I22" s="130"/>
      <c r="L22" s="10">
        <f>IF(ISERROR(VLOOKUP(E22,AA:AA,1,FALSE)),"",VLOOKUP(E22,AA:AA,1,FALSE))</f>
      </c>
      <c r="M22" s="10">
        <f>IF(ISERROR(VLOOKUP(G22,AA:AA,1,FALSE)),"",VLOOKUP(G22,AA:AA,1,FALSE))</f>
      </c>
      <c r="N22" s="10">
        <f>IF(ISERROR(VLOOKUP(I22,AA:AA,1,FALSE)),"",VLOOKUP(I22,AA:AA,1,FALSE))</f>
      </c>
      <c r="X22" s="160">
        <f>B21&amp;D20&amp;E20</f>
      </c>
      <c r="Y22" s="161">
        <f t="shared" si="0"/>
      </c>
      <c r="Z22" s="162">
        <f>'個人種目申込一覧表'!AF39</f>
      </c>
      <c r="AA22" s="161">
        <f>IF(ISERROR(Z22=Y22),'個人種目申込一覧表'!E39,"")</f>
      </c>
    </row>
    <row r="23" spans="2:27" ht="27.75" customHeight="1" thickBot="1">
      <c r="B23" s="169"/>
      <c r="C23" s="131"/>
      <c r="D23" s="132"/>
      <c r="E23" s="133"/>
      <c r="F23" s="134"/>
      <c r="G23" s="133"/>
      <c r="H23" s="134"/>
      <c r="I23" s="135"/>
      <c r="K23" s="124"/>
      <c r="L23" s="124">
        <f>IF(L22="","","ﾅﾝﾊﾞｰｶｰﾄﾞ確認下さい")</f>
      </c>
      <c r="M23" s="124">
        <f>IF(M22="","","ﾅﾝﾊﾞｰｶｰﾄﾞ確認下さい")</f>
      </c>
      <c r="N23" s="124">
        <f>IF(N22="","","ﾅﾝﾊﾞｰｶｰﾄﾞ確認下さい")</f>
      </c>
      <c r="X23" s="160">
        <f>B21&amp;F20&amp;G20</f>
      </c>
      <c r="Y23" s="161">
        <f t="shared" si="0"/>
      </c>
      <c r="Z23" s="162">
        <f>'個人種目申込一覧表'!AF41</f>
      </c>
      <c r="AA23" s="161">
        <f>IF(ISERROR(Z23=Y23),'個人種目申込一覧表'!E41,"")</f>
      </c>
    </row>
    <row r="24" spans="4:27" ht="15.75">
      <c r="D24" s="154"/>
      <c r="F24" s="154"/>
      <c r="H24" s="154"/>
      <c r="X24" s="160">
        <f>B21&amp;H20&amp;I20</f>
      </c>
      <c r="Y24" s="161">
        <f t="shared" si="0"/>
      </c>
      <c r="Z24" s="162">
        <f>'個人種目申込一覧表'!AF43</f>
      </c>
      <c r="AA24" s="161">
        <f>IF(ISERROR(Z24=Y24),'個人種目申込一覧表'!E43,"")</f>
      </c>
    </row>
    <row r="25" spans="4:27" ht="15.75">
      <c r="D25" s="154"/>
      <c r="F25" s="154"/>
      <c r="H25" s="154"/>
      <c r="X25" s="163">
        <f>B21&amp;D22&amp;E22</f>
      </c>
      <c r="Y25" s="161">
        <f t="shared" si="0"/>
      </c>
      <c r="Z25" s="162">
        <f>'個人種目申込一覧表'!AF45</f>
      </c>
      <c r="AA25" s="161">
        <f>IF(ISERROR(Z25=Y25),'個人種目申込一覧表'!E45,"")</f>
      </c>
    </row>
    <row r="26" spans="4:27" ht="15.75">
      <c r="D26" s="154"/>
      <c r="F26" s="154"/>
      <c r="H26" s="154"/>
      <c r="X26" s="163">
        <f>B21&amp;F22&amp;G22</f>
      </c>
      <c r="Y26" s="161">
        <f t="shared" si="0"/>
      </c>
      <c r="Z26" s="162">
        <f>'個人種目申込一覧表'!AF47</f>
      </c>
      <c r="AA26" s="161">
        <f>IF(ISERROR(Z26=Y26),'個人種目申込一覧表'!E47,"")</f>
      </c>
    </row>
    <row r="27" spans="4:27" ht="15.75">
      <c r="D27" s="154"/>
      <c r="F27" s="154"/>
      <c r="H27" s="154"/>
      <c r="X27" s="163">
        <f>B21&amp;H22&amp;I22</f>
      </c>
      <c r="Y27" s="161">
        <f t="shared" si="0"/>
      </c>
      <c r="Z27" s="162">
        <f>'個人種目申込一覧表'!AF49</f>
      </c>
      <c r="AA27" s="161">
        <f>IF(ISERROR(Z27=Y27),'個人種目申込一覧表'!E49,"")</f>
      </c>
    </row>
    <row r="28" spans="4:27" ht="15.75">
      <c r="D28" s="154"/>
      <c r="F28" s="154"/>
      <c r="H28" s="154"/>
      <c r="X28" s="163">
        <f>B26&amp;D25&amp;E25</f>
      </c>
      <c r="Y28" s="161">
        <f t="shared" si="0"/>
      </c>
      <c r="Z28" s="162">
        <f>'個人種目申込一覧表'!AF51</f>
      </c>
      <c r="AA28" s="161">
        <f>IF(ISERROR(Z28=Y28),'個人種目申込一覧表'!E51,"")</f>
      </c>
    </row>
    <row r="29" spans="4:27" ht="15.75">
      <c r="D29" s="154"/>
      <c r="F29" s="154"/>
      <c r="H29" s="154"/>
      <c r="X29" s="163">
        <f>B26&amp;F25&amp;G25</f>
      </c>
      <c r="Y29" s="161">
        <f t="shared" si="0"/>
      </c>
      <c r="Z29" s="162">
        <f>'個人種目申込一覧表'!AF53</f>
      </c>
      <c r="AA29" s="161">
        <f>IF(ISERROR(Z29=Y29),'個人種目申込一覧表'!E53,"")</f>
      </c>
    </row>
    <row r="30" spans="4:27" ht="15.75">
      <c r="D30" s="154"/>
      <c r="F30" s="154"/>
      <c r="H30" s="154"/>
      <c r="X30" s="163">
        <f>B26&amp;H25&amp;I25</f>
      </c>
      <c r="Y30" s="161">
        <f t="shared" si="0"/>
      </c>
      <c r="Z30" s="162">
        <f>'個人種目申込一覧表'!AF55</f>
      </c>
      <c r="AA30" s="161">
        <f>IF(ISERROR(Z30=Y30),'個人種目申込一覧表'!E55,"")</f>
      </c>
    </row>
    <row r="31" spans="4:27" ht="15.75">
      <c r="D31" s="154"/>
      <c r="F31" s="154"/>
      <c r="H31" s="154"/>
      <c r="X31" s="163">
        <f>B26&amp;D27&amp;E27</f>
      </c>
      <c r="Y31" s="161">
        <f t="shared" si="0"/>
      </c>
      <c r="Z31" s="162">
        <f>'個人種目申込一覧表'!AF57</f>
      </c>
      <c r="AA31" s="161">
        <f>IF(ISERROR(Z31=Y31),'個人種目申込一覧表'!E57,"")</f>
      </c>
    </row>
    <row r="32" spans="4:27" ht="15.75">
      <c r="D32" s="154"/>
      <c r="F32" s="154"/>
      <c r="H32" s="154"/>
      <c r="X32" s="163">
        <f>B26&amp;F27&amp;G27</f>
      </c>
      <c r="Y32" s="161">
        <f t="shared" si="0"/>
      </c>
      <c r="Z32" s="162">
        <f>'個人種目申込一覧表'!AF59</f>
      </c>
      <c r="AA32" s="161">
        <f>IF(ISERROR(Z32=Y32),'個人種目申込一覧表'!E59,"")</f>
      </c>
    </row>
    <row r="33" spans="4:27" ht="15.75">
      <c r="D33" s="154"/>
      <c r="F33" s="154"/>
      <c r="H33" s="154"/>
      <c r="X33" s="163">
        <f>B26&amp;H27&amp;I27</f>
      </c>
      <c r="Y33" s="161">
        <f t="shared" si="0"/>
      </c>
      <c r="Z33" s="162">
        <f>'個人種目申込一覧表'!AF61</f>
      </c>
      <c r="AA33" s="161">
        <f>IF(ISERROR(Z33=Y33),'個人種目申込一覧表'!E61,"")</f>
      </c>
    </row>
    <row r="34" spans="4:27" ht="15.75">
      <c r="D34" s="154"/>
      <c r="F34" s="154"/>
      <c r="H34" s="154"/>
      <c r="X34" s="163">
        <f>B31&amp;D30&amp;E30</f>
      </c>
      <c r="Y34" s="161">
        <f t="shared" si="0"/>
      </c>
      <c r="Z34" s="162">
        <f>'個人種目申込一覧表'!AF63</f>
      </c>
      <c r="AA34" s="161">
        <f>IF(ISERROR(Z34=Y34),'個人種目申込一覧表'!E63,"")</f>
      </c>
    </row>
    <row r="35" spans="4:27" ht="15.75">
      <c r="D35" s="154"/>
      <c r="F35" s="154"/>
      <c r="H35" s="154"/>
      <c r="X35" s="163">
        <f>B31&amp;F30&amp;G30</f>
      </c>
      <c r="Y35" s="161">
        <f t="shared" si="0"/>
      </c>
      <c r="Z35" s="162">
        <f>'個人種目申込一覧表'!AF65</f>
      </c>
      <c r="AA35" s="161">
        <f>IF(ISERROR(Z35=Y35),'個人種目申込一覧表'!E65,"")</f>
      </c>
    </row>
    <row r="36" spans="4:27" ht="15.75">
      <c r="D36" s="154"/>
      <c r="F36" s="154"/>
      <c r="H36" s="154"/>
      <c r="X36" s="163">
        <f>B31&amp;H30&amp;I30</f>
      </c>
      <c r="Y36" s="161">
        <f t="shared" si="0"/>
      </c>
      <c r="Z36" s="162">
        <f>'個人種目申込一覧表'!AF67</f>
      </c>
      <c r="AA36" s="161">
        <f>IF(ISERROR(Z36=Y36),'個人種目申込一覧表'!E687,"")</f>
      </c>
    </row>
    <row r="37" spans="4:27" ht="15.75">
      <c r="D37" s="154"/>
      <c r="F37" s="154"/>
      <c r="H37" s="154"/>
      <c r="X37" s="163">
        <f>B31&amp;D32&amp;E32</f>
      </c>
      <c r="Y37" s="161">
        <f t="shared" si="0"/>
      </c>
      <c r="Z37" s="162">
        <f>'個人種目申込一覧表'!AF69</f>
      </c>
      <c r="AA37" s="161">
        <f>IF(ISERROR(Z37=Y37),'個人種目申込一覧表'!E69,"")</f>
      </c>
    </row>
    <row r="38" spans="4:27" ht="15.75">
      <c r="D38" s="154"/>
      <c r="F38" s="154"/>
      <c r="H38" s="154"/>
      <c r="X38" s="163">
        <f>B31&amp;F32&amp;G32</f>
      </c>
      <c r="Y38" s="161">
        <f t="shared" si="0"/>
      </c>
      <c r="Z38" s="162">
        <f>'個人種目申込一覧表'!AF71</f>
      </c>
      <c r="AA38" s="161">
        <f>IF(ISERROR(Z38=Y38),'個人種目申込一覧表'!E71,"")</f>
      </c>
    </row>
    <row r="39" spans="4:27" ht="15.75">
      <c r="D39" s="154"/>
      <c r="F39" s="154"/>
      <c r="H39" s="154"/>
      <c r="X39" s="163">
        <f>B31&amp;H32&amp;I32</f>
      </c>
      <c r="Y39" s="161">
        <f t="shared" si="0"/>
      </c>
      <c r="Z39" s="162">
        <f>'個人種目申込一覧表'!AF73</f>
      </c>
      <c r="AA39" s="161">
        <f>IF(ISERROR(Z39=Y39),'個人種目申込一覧表'!E73,"")</f>
      </c>
    </row>
    <row r="40" spans="4:27" ht="15.75">
      <c r="D40" s="154"/>
      <c r="F40" s="154"/>
      <c r="H40" s="154"/>
      <c r="X40" s="163">
        <f>B36&amp;D35&amp;E35</f>
      </c>
      <c r="Y40" s="161">
        <f t="shared" si="0"/>
      </c>
      <c r="Z40" s="162">
        <f>'個人種目申込一覧表'!AF75</f>
      </c>
      <c r="AA40" s="161">
        <f>IF(ISERROR(Z40=Y40),'個人種目申込一覧表'!E75,"")</f>
      </c>
    </row>
    <row r="41" spans="4:27" ht="15.75">
      <c r="D41" s="154"/>
      <c r="F41" s="154"/>
      <c r="H41" s="154"/>
      <c r="X41" s="163">
        <f>B36&amp;F35&amp;G35</f>
      </c>
      <c r="Y41" s="161">
        <f t="shared" si="0"/>
      </c>
      <c r="Z41" s="162">
        <f>'個人種目申込一覧表'!AF77</f>
      </c>
      <c r="AA41" s="161">
        <f>IF(ISERROR(Z41=Y41),'個人種目申込一覧表'!E77,"")</f>
      </c>
    </row>
    <row r="42" spans="4:27" ht="15.75">
      <c r="D42" s="154"/>
      <c r="F42" s="154"/>
      <c r="H42" s="154"/>
      <c r="X42" s="163">
        <f>B36&amp;H35&amp;I35</f>
      </c>
      <c r="Y42" s="161">
        <f t="shared" si="0"/>
      </c>
      <c r="Z42" s="162">
        <f>'個人種目申込一覧表'!AF79</f>
      </c>
      <c r="AA42" s="161">
        <f>IF(ISERROR(Z42=Y42),'個人種目申込一覧表'!E79,"")</f>
      </c>
    </row>
    <row r="43" spans="4:27" ht="15.75">
      <c r="D43" s="154"/>
      <c r="F43" s="154"/>
      <c r="H43" s="154"/>
      <c r="X43" s="163">
        <f>B36&amp;D37&amp;E37</f>
      </c>
      <c r="Y43" s="161">
        <f t="shared" si="0"/>
      </c>
      <c r="Z43" s="162">
        <f>'個人種目申込一覧表'!AF81</f>
      </c>
      <c r="AA43" s="161">
        <f>IF(ISERROR(Z43=Y43),'個人種目申込一覧表'!E81,"")</f>
      </c>
    </row>
    <row r="44" spans="4:27" ht="15.75">
      <c r="D44" s="154"/>
      <c r="F44" s="154"/>
      <c r="H44" s="154"/>
      <c r="X44" s="163">
        <f>B36&amp;F37&amp;G37</f>
      </c>
      <c r="Y44" s="161">
        <f t="shared" si="0"/>
      </c>
      <c r="Z44" s="162">
        <f>'個人種目申込一覧表'!AF83</f>
      </c>
      <c r="AA44" s="161">
        <f>IF(ISERROR(Z44=Y44),'個人種目申込一覧表'!E83,"")</f>
      </c>
    </row>
    <row r="45" spans="4:27" ht="15.75">
      <c r="D45" s="154"/>
      <c r="F45" s="154"/>
      <c r="H45" s="154"/>
      <c r="X45" s="163">
        <f>B36&amp;H37&amp;I37</f>
      </c>
      <c r="Y45" s="161">
        <f t="shared" si="0"/>
      </c>
      <c r="Z45" s="162">
        <f>'個人種目申込一覧表'!AF85</f>
      </c>
      <c r="AA45" s="161">
        <f>IF(ISERROR(Z45=Y45),'個人種目申込一覧表'!E85,"")</f>
      </c>
    </row>
    <row r="46" spans="4:27" ht="15.75">
      <c r="D46" s="154"/>
      <c r="F46" s="154"/>
      <c r="H46" s="154"/>
      <c r="X46" s="164"/>
      <c r="Y46" s="161">
        <f t="shared" si="0"/>
      </c>
      <c r="Z46" s="162">
        <f>'個人種目申込一覧表'!AF87</f>
      </c>
      <c r="AA46" s="161">
        <f>IF(ISERROR(Z46=Y46),'個人種目申込一覧表'!E87,"")</f>
      </c>
    </row>
    <row r="47" spans="4:27" ht="15.75">
      <c r="D47" s="154"/>
      <c r="F47" s="154"/>
      <c r="H47" s="154"/>
      <c r="X47" s="164"/>
      <c r="Y47" s="161">
        <f t="shared" si="0"/>
      </c>
      <c r="Z47" s="162">
        <f>'個人種目申込一覧表'!AF89</f>
      </c>
      <c r="AA47" s="161">
        <f>IF(ISERROR(Z47=Y47),'個人種目申込一覧表'!E89,"")</f>
      </c>
    </row>
    <row r="48" spans="4:27" ht="15.75">
      <c r="D48" s="154"/>
      <c r="F48" s="154"/>
      <c r="H48" s="154"/>
      <c r="X48" s="164"/>
      <c r="Y48" s="161">
        <f t="shared" si="0"/>
      </c>
      <c r="Z48" s="162">
        <f>'個人種目申込一覧表'!AF91</f>
      </c>
      <c r="AA48" s="161">
        <f>IF(ISERROR(Z48=Y48),'個人種目申込一覧表'!E91,"")</f>
      </c>
    </row>
    <row r="49" spans="4:27" ht="15.75">
      <c r="D49" s="154"/>
      <c r="F49" s="154"/>
      <c r="H49" s="154"/>
      <c r="X49" s="164"/>
      <c r="Y49" s="161">
        <f t="shared" si="0"/>
      </c>
      <c r="Z49" s="162">
        <f>'個人種目申込一覧表'!AF93</f>
      </c>
      <c r="AA49" s="161">
        <f>IF(ISERROR(Z49=Y49),'個人種目申込一覧表'!E93,"")</f>
      </c>
    </row>
    <row r="50" spans="4:27" ht="15.75">
      <c r="D50" s="154"/>
      <c r="F50" s="154"/>
      <c r="H50" s="154"/>
      <c r="X50" s="164"/>
      <c r="Y50" s="161">
        <f t="shared" si="0"/>
      </c>
      <c r="Z50" s="162">
        <f>'個人種目申込一覧表'!AF95</f>
      </c>
      <c r="AA50" s="161">
        <f>IF(ISERROR(Z50=Y50),'個人種目申込一覧表'!E95,"")</f>
      </c>
    </row>
    <row r="51" spans="4:27" ht="15.75">
      <c r="D51" s="154"/>
      <c r="F51" s="154"/>
      <c r="H51" s="154"/>
      <c r="X51" s="164"/>
      <c r="Y51" s="161">
        <f t="shared" si="0"/>
      </c>
      <c r="Z51" s="162">
        <f>'個人種目申込一覧表'!AF97</f>
      </c>
      <c r="AA51" s="161">
        <f>IF(ISERROR(Z51=Y51),'個人種目申込一覧表'!E97,"")</f>
      </c>
    </row>
    <row r="52" spans="4:27" ht="15.75">
      <c r="D52" s="154"/>
      <c r="F52" s="154"/>
      <c r="H52" s="154"/>
      <c r="X52" s="164"/>
      <c r="Y52" s="161">
        <f t="shared" si="0"/>
      </c>
      <c r="Z52" s="162">
        <f>'個人種目申込一覧表'!AF99</f>
      </c>
      <c r="AA52" s="161">
        <f>IF(ISERROR(Z52=Y52),'個人種目申込一覧表'!E99,"")</f>
      </c>
    </row>
    <row r="53" spans="4:27" ht="15.75">
      <c r="D53" s="154"/>
      <c r="F53" s="154"/>
      <c r="H53" s="154"/>
      <c r="X53" s="164"/>
      <c r="Y53" s="161">
        <f t="shared" si="0"/>
      </c>
      <c r="Z53" s="162">
        <f>'個人種目申込一覧表'!AF101</f>
      </c>
      <c r="AA53" s="161">
        <f>IF(ISERROR(Z53=Y53),'個人種目申込一覧表'!E101,"")</f>
      </c>
    </row>
    <row r="54" spans="4:27" ht="15.75">
      <c r="D54" s="154"/>
      <c r="F54" s="154"/>
      <c r="H54" s="154"/>
      <c r="X54" s="164"/>
      <c r="Y54" s="161">
        <f t="shared" si="0"/>
      </c>
      <c r="Z54" s="162">
        <f>'個人種目申込一覧表'!AF103</f>
      </c>
      <c r="AA54" s="161">
        <f>IF(ISERROR(Z54=Y54),'個人種目申込一覧表'!E103,"")</f>
      </c>
    </row>
    <row r="55" spans="4:27" ht="15.75">
      <c r="D55" s="154"/>
      <c r="F55" s="154"/>
      <c r="H55" s="154"/>
      <c r="X55" s="164"/>
      <c r="Y55" s="161">
        <f t="shared" si="0"/>
      </c>
      <c r="Z55" s="162">
        <f>'個人種目申込一覧表'!AF105</f>
      </c>
      <c r="AA55" s="161">
        <f>IF(ISERROR(Z55=Y55),個人種目申込一覧表105,"")</f>
      </c>
    </row>
    <row r="56" spans="4:27" ht="15.75">
      <c r="D56" s="154"/>
      <c r="F56" s="154"/>
      <c r="H56" s="154"/>
      <c r="X56" s="164"/>
      <c r="Y56" s="161">
        <f t="shared" si="0"/>
      </c>
      <c r="Z56" s="162">
        <f>'個人種目申込一覧表'!AF107</f>
      </c>
      <c r="AA56" s="161">
        <f>IF(ISERROR(Z56=Y56),'個人種目申込一覧表'!E107,"")</f>
      </c>
    </row>
    <row r="57" spans="4:27" ht="15.75">
      <c r="D57" s="154"/>
      <c r="F57" s="154"/>
      <c r="H57" s="154"/>
      <c r="X57" s="164"/>
      <c r="Y57" s="161">
        <f t="shared" si="0"/>
      </c>
      <c r="Z57" s="162">
        <f>'個人種目申込一覧表'!AF109</f>
      </c>
      <c r="AA57" s="161">
        <f>IF(ISERROR(Z57=Y57),'個人種目申込一覧表'!E109,"")</f>
      </c>
    </row>
    <row r="58" spans="4:27" ht="15.75">
      <c r="D58" s="154"/>
      <c r="F58" s="154"/>
      <c r="H58" s="154"/>
      <c r="X58" s="164"/>
      <c r="Y58" s="161">
        <f t="shared" si="0"/>
      </c>
      <c r="Z58" s="162">
        <f>'個人種目申込一覧表'!AF111</f>
      </c>
      <c r="AA58" s="161">
        <f>IF(ISERROR(Z58=Y58),'個人種目申込一覧表'!E111,"")</f>
      </c>
    </row>
    <row r="59" spans="4:27" ht="15.75">
      <c r="D59" s="154"/>
      <c r="F59" s="154"/>
      <c r="H59" s="154"/>
      <c r="X59" s="164"/>
      <c r="Y59" s="161">
        <f t="shared" si="0"/>
      </c>
      <c r="Z59" s="162">
        <f>'個人種目申込一覧表'!AF113</f>
      </c>
      <c r="AA59" s="161">
        <f>IF(ISERROR(Z59=Y59),'個人種目申込一覧表'!E113,"")</f>
      </c>
    </row>
    <row r="60" spans="4:24" ht="15.75">
      <c r="D60" s="154"/>
      <c r="F60" s="154"/>
      <c r="H60" s="154"/>
      <c r="X60" s="164"/>
    </row>
    <row r="61" spans="4:24" ht="15.75">
      <c r="D61" s="154"/>
      <c r="F61" s="154"/>
      <c r="H61" s="154"/>
      <c r="X61" s="164"/>
    </row>
    <row r="62" spans="4:25" ht="15.75">
      <c r="D62" s="154"/>
      <c r="F62" s="154"/>
      <c r="H62" s="154"/>
      <c r="X62" s="164"/>
      <c r="Y62" s="94"/>
    </row>
    <row r="63" spans="4:25" ht="15.75">
      <c r="D63" s="154"/>
      <c r="F63" s="154"/>
      <c r="H63" s="154"/>
      <c r="X63" s="164"/>
      <c r="Y63" s="94"/>
    </row>
    <row r="64" spans="4:25" ht="15.75">
      <c r="D64" s="154"/>
      <c r="F64" s="154"/>
      <c r="H64" s="154"/>
      <c r="X64" s="164"/>
      <c r="Y64" s="94"/>
    </row>
    <row r="65" spans="4:25" ht="15.75">
      <c r="D65" s="154"/>
      <c r="F65" s="154"/>
      <c r="H65" s="154"/>
      <c r="X65" s="164"/>
      <c r="Y65" s="94"/>
    </row>
    <row r="66" spans="4:25" ht="15.75">
      <c r="D66" s="154"/>
      <c r="F66" s="154"/>
      <c r="H66" s="154"/>
      <c r="X66" s="164"/>
      <c r="Y66" s="94"/>
    </row>
    <row r="67" spans="4:25" ht="15.75">
      <c r="D67" s="154"/>
      <c r="F67" s="154"/>
      <c r="H67" s="154"/>
      <c r="X67" s="164"/>
      <c r="Y67" s="94"/>
    </row>
    <row r="68" spans="4:8" ht="15.75">
      <c r="D68" s="154"/>
      <c r="F68" s="154"/>
      <c r="H68" s="154"/>
    </row>
    <row r="69" spans="4:8" ht="15.75">
      <c r="D69" s="154"/>
      <c r="F69" s="154"/>
      <c r="H69" s="154"/>
    </row>
    <row r="70" spans="4:8" ht="15.75">
      <c r="D70" s="154"/>
      <c r="F70" s="154"/>
      <c r="H70" s="154"/>
    </row>
    <row r="71" spans="4:8" ht="15.75">
      <c r="D71" s="154"/>
      <c r="F71" s="154"/>
      <c r="H71" s="154"/>
    </row>
    <row r="72" spans="4:8" ht="15.75">
      <c r="D72" s="154"/>
      <c r="F72" s="154"/>
      <c r="H72" s="154"/>
    </row>
    <row r="73" spans="4:8" ht="15.75">
      <c r="D73" s="154"/>
      <c r="F73" s="154"/>
      <c r="H73" s="154"/>
    </row>
    <row r="74" spans="4:8" ht="15.75">
      <c r="D74" s="154"/>
      <c r="F74" s="154"/>
      <c r="H74" s="154"/>
    </row>
    <row r="75" spans="4:8" ht="15.75">
      <c r="D75" s="154"/>
      <c r="F75" s="154"/>
      <c r="H75" s="154"/>
    </row>
    <row r="76" spans="4:8" ht="15.75">
      <c r="D76" s="154"/>
      <c r="F76" s="154"/>
      <c r="H76" s="154"/>
    </row>
    <row r="77" spans="4:8" ht="15.75">
      <c r="D77" s="154"/>
      <c r="F77" s="154"/>
      <c r="H77" s="154"/>
    </row>
    <row r="78" spans="4:8" ht="15.75">
      <c r="D78" s="154"/>
      <c r="F78" s="154"/>
      <c r="H78" s="154"/>
    </row>
    <row r="79" spans="4:8" ht="15.75">
      <c r="D79" s="154"/>
      <c r="F79" s="154"/>
      <c r="H79" s="154"/>
    </row>
    <row r="80" spans="4:8" ht="15.75">
      <c r="D80" s="154"/>
      <c r="F80" s="154"/>
      <c r="H80" s="154"/>
    </row>
    <row r="81" spans="4:8" ht="15.75">
      <c r="D81" s="154"/>
      <c r="F81" s="154"/>
      <c r="H81" s="154"/>
    </row>
    <row r="82" spans="4:8" ht="15.75">
      <c r="D82" s="154"/>
      <c r="F82" s="154"/>
      <c r="H82" s="154"/>
    </row>
    <row r="83" spans="4:8" ht="15.75">
      <c r="D83" s="154"/>
      <c r="F83" s="154"/>
      <c r="H83" s="154"/>
    </row>
    <row r="84" spans="4:8" ht="15.75">
      <c r="D84" s="154"/>
      <c r="F84" s="154"/>
      <c r="H84" s="154"/>
    </row>
    <row r="85" spans="4:8" ht="15.75">
      <c r="D85" s="154"/>
      <c r="F85" s="154"/>
      <c r="H85" s="154"/>
    </row>
    <row r="86" spans="4:8" ht="15.75">
      <c r="D86" s="154"/>
      <c r="F86" s="154"/>
      <c r="H86" s="154"/>
    </row>
    <row r="87" spans="4:8" ht="15.75">
      <c r="D87" s="154"/>
      <c r="F87" s="154"/>
      <c r="H87" s="154"/>
    </row>
    <row r="88" spans="4:8" ht="15.75">
      <c r="D88" s="154"/>
      <c r="F88" s="154"/>
      <c r="H88" s="154"/>
    </row>
    <row r="89" spans="4:8" ht="15.75">
      <c r="D89" s="154"/>
      <c r="F89" s="154"/>
      <c r="H89" s="154"/>
    </row>
    <row r="90" spans="4:8" ht="15.75">
      <c r="D90" s="154"/>
      <c r="F90" s="154"/>
      <c r="H90" s="154"/>
    </row>
    <row r="91" spans="4:8" ht="15.75">
      <c r="D91" s="154"/>
      <c r="F91" s="154"/>
      <c r="H91" s="154"/>
    </row>
    <row r="92" spans="4:8" ht="15.75">
      <c r="D92" s="154"/>
      <c r="F92" s="154"/>
      <c r="H92" s="154"/>
    </row>
    <row r="93" spans="4:8" ht="15.75">
      <c r="D93" s="154"/>
      <c r="F93" s="154"/>
      <c r="H93" s="154"/>
    </row>
    <row r="94" spans="4:8" ht="15.75">
      <c r="D94" s="154"/>
      <c r="F94" s="154"/>
      <c r="H94" s="154"/>
    </row>
    <row r="95" spans="4:8" ht="15.75">
      <c r="D95" s="154"/>
      <c r="F95" s="154"/>
      <c r="H95" s="154"/>
    </row>
    <row r="96" spans="4:8" ht="15.75">
      <c r="D96" s="154"/>
      <c r="F96" s="154"/>
      <c r="H96" s="154"/>
    </row>
    <row r="97" spans="4:8" ht="15.75">
      <c r="D97" s="154"/>
      <c r="F97" s="154"/>
      <c r="H97" s="154"/>
    </row>
    <row r="98" spans="4:8" ht="15.75">
      <c r="D98" s="154"/>
      <c r="F98" s="154"/>
      <c r="H98" s="154"/>
    </row>
    <row r="99" spans="4:8" ht="15.75">
      <c r="D99" s="154"/>
      <c r="F99" s="154"/>
      <c r="H99" s="154"/>
    </row>
    <row r="100" spans="4:8" ht="15.75">
      <c r="D100" s="154"/>
      <c r="F100" s="154"/>
      <c r="H100" s="154"/>
    </row>
    <row r="101" spans="4:8" ht="15.75">
      <c r="D101" s="154"/>
      <c r="F101" s="154"/>
      <c r="H101" s="154"/>
    </row>
    <row r="102" spans="4:8" ht="15.75">
      <c r="D102" s="154"/>
      <c r="F102" s="154"/>
      <c r="H102" s="154"/>
    </row>
    <row r="103" spans="4:8" ht="15.75">
      <c r="D103" s="154"/>
      <c r="F103" s="154"/>
      <c r="H103" s="154"/>
    </row>
    <row r="104" spans="4:8" ht="15.75">
      <c r="D104" s="154"/>
      <c r="F104" s="154"/>
      <c r="H104" s="154"/>
    </row>
    <row r="105" spans="4:8" ht="15.75">
      <c r="D105" s="154"/>
      <c r="F105" s="154"/>
      <c r="H105" s="154"/>
    </row>
    <row r="106" spans="4:8" ht="15.75">
      <c r="D106" s="154"/>
      <c r="F106" s="154"/>
      <c r="H106" s="154"/>
    </row>
    <row r="107" spans="4:8" ht="15.75">
      <c r="D107" s="154"/>
      <c r="F107" s="154"/>
      <c r="H107" s="154"/>
    </row>
    <row r="108" spans="4:8" ht="15.75">
      <c r="D108" s="154"/>
      <c r="F108" s="154"/>
      <c r="H108" s="154"/>
    </row>
    <row r="109" spans="4:8" ht="15.75">
      <c r="D109" s="154"/>
      <c r="F109" s="154"/>
      <c r="H109" s="154"/>
    </row>
    <row r="110" spans="4:8" ht="15.75">
      <c r="D110" s="154"/>
      <c r="F110" s="154"/>
      <c r="H110" s="154"/>
    </row>
    <row r="111" spans="4:8" ht="15.75">
      <c r="D111" s="154"/>
      <c r="F111" s="154"/>
      <c r="H111" s="154"/>
    </row>
    <row r="112" spans="4:8" ht="15.75">
      <c r="D112" s="154"/>
      <c r="F112" s="154"/>
      <c r="H112" s="154"/>
    </row>
    <row r="113" spans="4:8" ht="15.75">
      <c r="D113" s="154"/>
      <c r="F113" s="154"/>
      <c r="H113" s="154"/>
    </row>
    <row r="114" spans="4:8" ht="15.75">
      <c r="D114" s="154"/>
      <c r="F114" s="154"/>
      <c r="H114" s="154"/>
    </row>
    <row r="115" spans="4:8" ht="15.75">
      <c r="D115" s="154"/>
      <c r="F115" s="154"/>
      <c r="H115" s="154"/>
    </row>
    <row r="116" spans="4:8" ht="15.75">
      <c r="D116" s="154"/>
      <c r="F116" s="154"/>
      <c r="H116" s="154"/>
    </row>
    <row r="117" spans="4:8" ht="15.75">
      <c r="D117" s="154"/>
      <c r="F117" s="154"/>
      <c r="H117" s="154"/>
    </row>
    <row r="118" spans="4:8" ht="15.75">
      <c r="D118" s="154"/>
      <c r="F118" s="154"/>
      <c r="H118" s="154"/>
    </row>
    <row r="119" spans="4:8" ht="15.75">
      <c r="D119" s="154"/>
      <c r="F119" s="154"/>
      <c r="H119" s="154"/>
    </row>
    <row r="120" spans="4:8" ht="15.75">
      <c r="D120" s="154"/>
      <c r="F120" s="154"/>
      <c r="H120" s="154"/>
    </row>
    <row r="121" spans="4:8" ht="15.75">
      <c r="D121" s="154"/>
      <c r="F121" s="154"/>
      <c r="H121" s="154"/>
    </row>
    <row r="122" spans="4:8" ht="15.75">
      <c r="D122" s="154"/>
      <c r="F122" s="154"/>
      <c r="H122" s="154"/>
    </row>
    <row r="123" spans="4:8" ht="15.75">
      <c r="D123" s="154"/>
      <c r="F123" s="154"/>
      <c r="H123" s="154"/>
    </row>
    <row r="124" spans="4:8" ht="15.75">
      <c r="D124" s="154"/>
      <c r="F124" s="154"/>
      <c r="H124" s="154"/>
    </row>
    <row r="125" spans="4:8" ht="15.75">
      <c r="D125" s="154"/>
      <c r="F125" s="154"/>
      <c r="H125" s="154"/>
    </row>
    <row r="126" spans="4:8" ht="15.75">
      <c r="D126" s="154"/>
      <c r="F126" s="154"/>
      <c r="H126" s="154"/>
    </row>
    <row r="127" spans="4:8" ht="15.75">
      <c r="D127" s="154"/>
      <c r="F127" s="154"/>
      <c r="H127" s="154"/>
    </row>
    <row r="128" spans="4:8" ht="15.75">
      <c r="D128" s="154"/>
      <c r="F128" s="154"/>
      <c r="H128" s="154"/>
    </row>
    <row r="129" spans="4:8" ht="15.75">
      <c r="D129" s="154"/>
      <c r="F129" s="154"/>
      <c r="H129" s="154"/>
    </row>
    <row r="130" spans="4:8" ht="15.75">
      <c r="D130" s="154"/>
      <c r="F130" s="154"/>
      <c r="H130" s="154"/>
    </row>
    <row r="131" spans="4:8" ht="15.75">
      <c r="D131" s="154"/>
      <c r="F131" s="154"/>
      <c r="H131" s="154"/>
    </row>
    <row r="132" spans="4:8" ht="15.75">
      <c r="D132" s="154"/>
      <c r="F132" s="154"/>
      <c r="H132" s="154"/>
    </row>
    <row r="133" spans="4:8" ht="15.75">
      <c r="D133" s="154"/>
      <c r="F133" s="154"/>
      <c r="H133" s="154"/>
    </row>
    <row r="134" spans="4:8" ht="15.75">
      <c r="D134" s="154"/>
      <c r="F134" s="154"/>
      <c r="H134" s="154"/>
    </row>
    <row r="135" spans="4:8" ht="15.75">
      <c r="D135" s="154"/>
      <c r="F135" s="154"/>
      <c r="H135" s="154"/>
    </row>
    <row r="136" spans="4:8" ht="15.75">
      <c r="D136" s="154"/>
      <c r="F136" s="154"/>
      <c r="H136" s="154"/>
    </row>
    <row r="137" spans="4:8" ht="15.75">
      <c r="D137" s="154"/>
      <c r="F137" s="154"/>
      <c r="H137" s="154"/>
    </row>
    <row r="138" spans="4:8" ht="15.75">
      <c r="D138" s="154"/>
      <c r="F138" s="154"/>
      <c r="H138" s="154"/>
    </row>
    <row r="139" spans="4:8" ht="15.75">
      <c r="D139" s="154"/>
      <c r="F139" s="154"/>
      <c r="H139" s="154"/>
    </row>
    <row r="140" spans="4:8" ht="15.75">
      <c r="D140" s="154"/>
      <c r="F140" s="154"/>
      <c r="H140" s="154"/>
    </row>
    <row r="141" spans="4:8" ht="15.75">
      <c r="D141" s="154"/>
      <c r="F141" s="154"/>
      <c r="H141" s="154"/>
    </row>
    <row r="142" spans="4:8" ht="15.75">
      <c r="D142" s="154"/>
      <c r="F142" s="154"/>
      <c r="H142" s="154"/>
    </row>
    <row r="143" spans="4:8" ht="15.75">
      <c r="D143" s="154"/>
      <c r="F143" s="154"/>
      <c r="H143" s="154"/>
    </row>
    <row r="144" spans="4:8" ht="15.75">
      <c r="D144" s="154"/>
      <c r="F144" s="154"/>
      <c r="H144" s="154"/>
    </row>
    <row r="145" spans="4:8" ht="15.75">
      <c r="D145" s="154"/>
      <c r="F145" s="154"/>
      <c r="H145" s="154"/>
    </row>
    <row r="146" spans="4:8" ht="15.75">
      <c r="D146" s="154"/>
      <c r="F146" s="154"/>
      <c r="H146" s="154"/>
    </row>
    <row r="147" spans="4:8" ht="15.75">
      <c r="D147" s="154"/>
      <c r="F147" s="154"/>
      <c r="H147" s="154"/>
    </row>
    <row r="148" spans="4:8" ht="15.75">
      <c r="D148" s="154"/>
      <c r="F148" s="154"/>
      <c r="H148" s="154"/>
    </row>
    <row r="149" spans="4:8" ht="15.75">
      <c r="D149" s="154"/>
      <c r="F149" s="154"/>
      <c r="H149" s="154"/>
    </row>
    <row r="150" spans="4:8" ht="15.75">
      <c r="D150" s="154"/>
      <c r="F150" s="154"/>
      <c r="H150" s="154"/>
    </row>
  </sheetData>
  <sheetProtection password="DC62" sheet="1" selectLockedCells="1"/>
  <mergeCells count="3">
    <mergeCell ref="B1:F1"/>
    <mergeCell ref="H1:I1"/>
    <mergeCell ref="L3:N8"/>
  </mergeCells>
  <conditionalFormatting sqref="B16 B21">
    <cfRule type="containsText" priority="42" dxfId="41" operator="containsText" stopIfTrue="1" text="女">
      <formula>NOT(ISERROR(SEARCH("女",B16)))</formula>
    </cfRule>
    <cfRule type="containsText" priority="43" dxfId="40" operator="containsText" stopIfTrue="1" text="男">
      <formula>NOT(ISERROR(SEARCH("男",B16)))</formula>
    </cfRule>
  </conditionalFormatting>
  <conditionalFormatting sqref="B11">
    <cfRule type="expression" priority="46" dxfId="6" stopIfTrue="1">
      <formula>NOT(ISERROR(SEARCH("女",$B11)))</formula>
    </cfRule>
    <cfRule type="expression" priority="47" dxfId="5" stopIfTrue="1">
      <formula>NOT(ISERROR(SEARCH("男",$B11)))</formula>
    </cfRule>
  </conditionalFormatting>
  <conditionalFormatting sqref="C11:D11 F11 H11 F21 H21 C21:D21 C16">
    <cfRule type="expression" priority="48" dxfId="6" stopIfTrue="1">
      <formula>NOT(ISERROR(SEARCH("女",$B11)))</formula>
    </cfRule>
    <cfRule type="expression" priority="49" dxfId="5" stopIfTrue="1">
      <formula>NOT(ISERROR(SEARCH("男",$B11)))</formula>
    </cfRule>
  </conditionalFormatting>
  <conditionalFormatting sqref="D10:I10 D20:I20">
    <cfRule type="expression" priority="50" dxfId="6" stopIfTrue="1">
      <formula>NOT(ISERROR(SEARCH("女",$B11)))</formula>
    </cfRule>
    <cfRule type="expression" priority="51" dxfId="5" stopIfTrue="1">
      <formula>NOT(ISERROR(SEARCH("男",$B11)))</formula>
    </cfRule>
  </conditionalFormatting>
  <conditionalFormatting sqref="D12:I12 D22:I22">
    <cfRule type="expression" priority="52" dxfId="6" stopIfTrue="1">
      <formula>NOT(ISERROR(SEARCH("女",$B11)))</formula>
    </cfRule>
    <cfRule type="expression" priority="53" dxfId="5" stopIfTrue="1">
      <formula>NOT(ISERROR(SEARCH("男",$B11)))</formula>
    </cfRule>
  </conditionalFormatting>
  <conditionalFormatting sqref="E11 G11 I11 E21 G21 I21">
    <cfRule type="expression" priority="54" dxfId="0" stopIfTrue="1">
      <formula>AND(E11="",E10&gt;0)</formula>
    </cfRule>
    <cfRule type="expression" priority="55" dxfId="6" stopIfTrue="1">
      <formula>NOT(ISERROR(SEARCH("女",$B11)))</formula>
    </cfRule>
    <cfRule type="expression" priority="56" dxfId="5" stopIfTrue="1">
      <formula>NOT(ISERROR(SEARCH("男",$B11)))</formula>
    </cfRule>
  </conditionalFormatting>
  <conditionalFormatting sqref="F13 H13 C13:D13 F23 H23 C18 C23:D23">
    <cfRule type="expression" priority="57" dxfId="6" stopIfTrue="1">
      <formula>NOT(ISERROR(SEARCH("女",$B11)))</formula>
    </cfRule>
    <cfRule type="expression" priority="58" dxfId="5" stopIfTrue="1">
      <formula>NOT(ISERROR(SEARCH("男",$B11)))</formula>
    </cfRule>
  </conditionalFormatting>
  <conditionalFormatting sqref="E13 G13 I13 E23 G23 I23">
    <cfRule type="expression" priority="59" dxfId="0" stopIfTrue="1">
      <formula>AND(E13="",E12&gt;0)</formula>
    </cfRule>
    <cfRule type="expression" priority="60" dxfId="6" stopIfTrue="1">
      <formula>NOT(ISERROR(SEARCH("女",$B11)))</formula>
    </cfRule>
    <cfRule type="expression" priority="61" dxfId="5" stopIfTrue="1">
      <formula>NOT(ISERROR(SEARCH("男",$B11)))</formula>
    </cfRule>
  </conditionalFormatting>
  <conditionalFormatting sqref="C21">
    <cfRule type="expression" priority="29" dxfId="22" stopIfTrue="1">
      <formula>$X$13=1</formula>
    </cfRule>
  </conditionalFormatting>
  <conditionalFormatting sqref="C16">
    <cfRule type="expression" priority="28" dxfId="22" stopIfTrue="1">
      <formula>$X$12=1</formula>
    </cfRule>
  </conditionalFormatting>
  <conditionalFormatting sqref="K13 K11">
    <cfRule type="cellIs" priority="27" dxfId="62" operator="equal" stopIfTrue="1">
      <formula>"ﾅﾝﾊﾞｰｶｰﾄﾞ確認下さい"</formula>
    </cfRule>
  </conditionalFormatting>
  <conditionalFormatting sqref="K18 K16">
    <cfRule type="cellIs" priority="26" dxfId="62" operator="equal" stopIfTrue="1">
      <formula>"ﾅﾝﾊﾞｰｶｰﾄﾞ確認下さい"</formula>
    </cfRule>
  </conditionalFormatting>
  <conditionalFormatting sqref="K23 K21">
    <cfRule type="cellIs" priority="25" dxfId="62" operator="equal" stopIfTrue="1">
      <formula>"ﾅﾝﾊﾞｰｶｰﾄﾞ確認下さい"</formula>
    </cfRule>
  </conditionalFormatting>
  <conditionalFormatting sqref="D16 F16 H16">
    <cfRule type="expression" priority="11" dxfId="6" stopIfTrue="1">
      <formula>NOT(ISERROR(SEARCH("女",$B16)))</formula>
    </cfRule>
    <cfRule type="expression" priority="12" dxfId="5" stopIfTrue="1">
      <formula>NOT(ISERROR(SEARCH("男",$B16)))</formula>
    </cfRule>
  </conditionalFormatting>
  <conditionalFormatting sqref="D15:I15">
    <cfRule type="expression" priority="13" dxfId="6" stopIfTrue="1">
      <formula>NOT(ISERROR(SEARCH("女",$B16)))</formula>
    </cfRule>
    <cfRule type="expression" priority="14" dxfId="5" stopIfTrue="1">
      <formula>NOT(ISERROR(SEARCH("男",$B16)))</formula>
    </cfRule>
  </conditionalFormatting>
  <conditionalFormatting sqref="D17:I17">
    <cfRule type="expression" priority="15" dxfId="6" stopIfTrue="1">
      <formula>NOT(ISERROR(SEARCH("女",$B16)))</formula>
    </cfRule>
    <cfRule type="expression" priority="16" dxfId="5" stopIfTrue="1">
      <formula>NOT(ISERROR(SEARCH("男",$B16)))</formula>
    </cfRule>
  </conditionalFormatting>
  <conditionalFormatting sqref="E16 G16 I16">
    <cfRule type="expression" priority="17" dxfId="0" stopIfTrue="1">
      <formula>AND(E16="",E15&gt;0)</formula>
    </cfRule>
    <cfRule type="expression" priority="18" dxfId="6" stopIfTrue="1">
      <formula>NOT(ISERROR(SEARCH("女",$B16)))</formula>
    </cfRule>
    <cfRule type="expression" priority="19" dxfId="5" stopIfTrue="1">
      <formula>NOT(ISERROR(SEARCH("男",$B16)))</formula>
    </cfRule>
  </conditionalFormatting>
  <conditionalFormatting sqref="F18 H18 D18">
    <cfRule type="expression" priority="20" dxfId="6" stopIfTrue="1">
      <formula>NOT(ISERROR(SEARCH("女",$B16)))</formula>
    </cfRule>
    <cfRule type="expression" priority="21" dxfId="5" stopIfTrue="1">
      <formula>NOT(ISERROR(SEARCH("男",$B16)))</formula>
    </cfRule>
  </conditionalFormatting>
  <conditionalFormatting sqref="E18 G18 I18">
    <cfRule type="expression" priority="22" dxfId="0" stopIfTrue="1">
      <formula>AND(E18="",E17&gt;0)</formula>
    </cfRule>
    <cfRule type="expression" priority="23" dxfId="6" stopIfTrue="1">
      <formula>NOT(ISERROR(SEARCH("女",$B16)))</formula>
    </cfRule>
    <cfRule type="expression" priority="24" dxfId="5" stopIfTrue="1">
      <formula>NOT(ISERROR(SEARCH("男",$B16)))</formula>
    </cfRule>
  </conditionalFormatting>
  <conditionalFormatting sqref="L11:N11 L13:N13">
    <cfRule type="cellIs" priority="5" dxfId="62" operator="equal" stopIfTrue="1">
      <formula>"ﾅﾝﾊﾞｰｶｰﾄﾞ確認下さい"</formula>
    </cfRule>
  </conditionalFormatting>
  <conditionalFormatting sqref="L16:N16">
    <cfRule type="cellIs" priority="4" dxfId="62" operator="equal" stopIfTrue="1">
      <formula>"ﾅﾝﾊﾞｰｶｰﾄﾞ確認下さい"</formula>
    </cfRule>
  </conditionalFormatting>
  <conditionalFormatting sqref="L18:N18">
    <cfRule type="cellIs" priority="3" dxfId="62" operator="equal" stopIfTrue="1">
      <formula>"ﾅﾝﾊﾞｰｶｰﾄﾞ確認下さい"</formula>
    </cfRule>
  </conditionalFormatting>
  <conditionalFormatting sqref="L21:N21">
    <cfRule type="cellIs" priority="2" dxfId="62" operator="equal" stopIfTrue="1">
      <formula>"ﾅﾝﾊﾞｰｶｰﾄﾞ確認下さい"</formula>
    </cfRule>
  </conditionalFormatting>
  <conditionalFormatting sqref="L23:N23">
    <cfRule type="cellIs" priority="1" dxfId="62" operator="equal" stopIfTrue="1">
      <formula>"ﾅﾝﾊﾞｰｶｰﾄﾞ確認下さい"</formula>
    </cfRule>
  </conditionalFormatting>
  <dataValidations count="7">
    <dataValidation showInputMessage="1" showErrorMessage="1" imeMode="halfKatakana" sqref="E11 G11 I23 G21 I21 E21 E23 G23 G16 I11 E16 E18 G18 E13 G13 I13 I16 I18"/>
    <dataValidation type="whole" allowBlank="1" showInputMessage="1" showErrorMessage="1" sqref="C13 C23 C18">
      <formula1>1111</formula1>
      <formula2>999999</formula2>
    </dataValidation>
    <dataValidation type="list" allowBlank="1" showInputMessage="1" showErrorMessage="1" sqref="B13 B18 B23">
      <formula1>$P$13:$V$13</formula1>
    </dataValidation>
    <dataValidation type="list" allowBlank="1" showInputMessage="1" showErrorMessage="1" sqref="B11 B16 B21">
      <formula1>リレークラス</formula1>
    </dataValidation>
    <dataValidation type="list" allowBlank="1" showInputMessage="1" showErrorMessage="1" sqref="C11 C16 C21">
      <formula1>INDIRECT($B11)</formula1>
    </dataValidation>
    <dataValidation allowBlank="1" showInputMessage="1" showErrorMessage="1" imeMode="disabled" sqref="D10 F10 H10 D12 F12 H12 D15 F15 H15 D17 F17 H17 D20 F20 H20 D22 F22 H22"/>
    <dataValidation type="list" allowBlank="1" showInputMessage="1" showErrorMessage="1" imeMode="disabled" sqref="D11 H23 F23 D23 H21 F21 D21 H18 F18 D18 H16 F16 D16 H13 F13 D13 H11 F11">
      <formula1>$Q$20:$V$20</formula1>
    </dataValidation>
  </dataValidations>
  <printOptions/>
  <pageMargins left="0.25" right="0.25" top="0.75" bottom="0.75" header="0.3" footer="0.3"/>
  <pageSetup fitToHeight="1" fitToWidth="1"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tabColor rgb="FF00B050"/>
  </sheetPr>
  <dimension ref="A1:C69"/>
  <sheetViews>
    <sheetView showGridLines="0" zoomScalePageLayoutView="0" workbookViewId="0" topLeftCell="A1">
      <selection activeCell="A2" sqref="A2:C4"/>
    </sheetView>
  </sheetViews>
  <sheetFormatPr defaultColWidth="8.8515625" defaultRowHeight="15"/>
  <cols>
    <col min="1" max="1" width="10.140625" style="10" bestFit="1" customWidth="1"/>
    <col min="2" max="2" width="30.140625" style="10" customWidth="1"/>
    <col min="3" max="3" width="22.00390625" style="10" bestFit="1" customWidth="1"/>
    <col min="4" max="16384" width="8.8515625" style="10" customWidth="1"/>
  </cols>
  <sheetData>
    <row r="1" spans="1:3" ht="15.75">
      <c r="A1" s="138" t="s">
        <v>11</v>
      </c>
      <c r="B1" s="139" t="s">
        <v>12</v>
      </c>
      <c r="C1" s="140" t="s">
        <v>333</v>
      </c>
    </row>
    <row r="2" spans="1:3" ht="15.75">
      <c r="A2" s="141" t="s">
        <v>93</v>
      </c>
      <c r="B2" s="142" t="s">
        <v>334</v>
      </c>
      <c r="C2" s="142" t="s">
        <v>94</v>
      </c>
    </row>
    <row r="3" spans="1:3" ht="15.75">
      <c r="A3" s="141" t="s">
        <v>85</v>
      </c>
      <c r="B3" s="142" t="s">
        <v>335</v>
      </c>
      <c r="C3" s="142" t="s">
        <v>95</v>
      </c>
    </row>
    <row r="4" spans="1:3" ht="15.75">
      <c r="A4" s="143" t="s">
        <v>86</v>
      </c>
      <c r="B4" s="142" t="s">
        <v>336</v>
      </c>
      <c r="C4" s="142" t="s">
        <v>87</v>
      </c>
    </row>
    <row r="5" spans="1:3" ht="15.75">
      <c r="A5" s="144" t="s">
        <v>96</v>
      </c>
      <c r="B5" s="145" t="s">
        <v>97</v>
      </c>
      <c r="C5" s="145" t="s">
        <v>98</v>
      </c>
    </row>
    <row r="6" spans="1:3" ht="15.75">
      <c r="A6" s="146">
        <v>200001</v>
      </c>
      <c r="B6" s="147" t="s">
        <v>99</v>
      </c>
      <c r="C6" s="147" t="s">
        <v>100</v>
      </c>
    </row>
    <row r="7" spans="1:3" ht="15.75">
      <c r="A7" s="146">
        <v>200003</v>
      </c>
      <c r="B7" s="147" t="s">
        <v>101</v>
      </c>
      <c r="C7" s="147" t="s">
        <v>102</v>
      </c>
    </row>
    <row r="8" spans="1:3" ht="15.75">
      <c r="A8" s="146">
        <v>200005</v>
      </c>
      <c r="B8" s="147" t="s">
        <v>103</v>
      </c>
      <c r="C8" s="147" t="s">
        <v>104</v>
      </c>
    </row>
    <row r="9" spans="1:3" ht="15.75">
      <c r="A9" s="146">
        <v>200007</v>
      </c>
      <c r="B9" s="147" t="s">
        <v>105</v>
      </c>
      <c r="C9" s="147" t="s">
        <v>106</v>
      </c>
    </row>
    <row r="10" spans="1:3" ht="15.75">
      <c r="A10" s="146">
        <v>200011</v>
      </c>
      <c r="B10" s="147" t="s">
        <v>107</v>
      </c>
      <c r="C10" s="147" t="s">
        <v>108</v>
      </c>
    </row>
    <row r="11" spans="1:3" ht="15.75">
      <c r="A11" s="146">
        <v>200012</v>
      </c>
      <c r="B11" s="148" t="s">
        <v>109</v>
      </c>
      <c r="C11" s="148" t="s">
        <v>110</v>
      </c>
    </row>
    <row r="12" spans="1:3" ht="15.75">
      <c r="A12" s="149" t="s">
        <v>111</v>
      </c>
      <c r="B12" s="145" t="s">
        <v>112</v>
      </c>
      <c r="C12" s="145" t="s">
        <v>113</v>
      </c>
    </row>
    <row r="13" spans="1:3" ht="15.75">
      <c r="A13" s="146">
        <v>200016</v>
      </c>
      <c r="B13" s="147" t="s">
        <v>114</v>
      </c>
      <c r="C13" s="147" t="s">
        <v>115</v>
      </c>
    </row>
    <row r="14" spans="1:3" ht="15.75">
      <c r="A14" s="146">
        <v>200018</v>
      </c>
      <c r="B14" s="147" t="s">
        <v>116</v>
      </c>
      <c r="C14" s="147" t="s">
        <v>117</v>
      </c>
    </row>
    <row r="15" spans="1:3" ht="15.75">
      <c r="A15" s="146">
        <v>200020</v>
      </c>
      <c r="B15" s="147" t="s">
        <v>118</v>
      </c>
      <c r="C15" s="147" t="s">
        <v>119</v>
      </c>
    </row>
    <row r="16" spans="1:3" ht="15.75">
      <c r="A16" s="146">
        <v>200023</v>
      </c>
      <c r="B16" s="147" t="s">
        <v>120</v>
      </c>
      <c r="C16" s="147" t="s">
        <v>121</v>
      </c>
    </row>
    <row r="17" spans="1:3" ht="15.75">
      <c r="A17" s="146">
        <v>200024</v>
      </c>
      <c r="B17" s="147" t="s">
        <v>122</v>
      </c>
      <c r="C17" s="147" t="s">
        <v>123</v>
      </c>
    </row>
    <row r="18" spans="1:3" ht="15.75">
      <c r="A18" s="146">
        <v>200025</v>
      </c>
      <c r="B18" s="147" t="s">
        <v>124</v>
      </c>
      <c r="C18" s="147" t="s">
        <v>125</v>
      </c>
    </row>
    <row r="19" spans="1:3" ht="15.75">
      <c r="A19" s="146">
        <v>200029</v>
      </c>
      <c r="B19" s="147" t="s">
        <v>126</v>
      </c>
      <c r="C19" s="147" t="s">
        <v>127</v>
      </c>
    </row>
    <row r="20" spans="1:3" ht="15.75">
      <c r="A20" s="146">
        <v>200031</v>
      </c>
      <c r="B20" s="147" t="s">
        <v>128</v>
      </c>
      <c r="C20" s="147" t="s">
        <v>129</v>
      </c>
    </row>
    <row r="21" spans="1:3" ht="15.75">
      <c r="A21" s="146">
        <v>200032</v>
      </c>
      <c r="B21" s="147" t="s">
        <v>130</v>
      </c>
      <c r="C21" s="147" t="s">
        <v>131</v>
      </c>
    </row>
    <row r="22" spans="1:3" ht="15.75">
      <c r="A22" s="146">
        <v>200034</v>
      </c>
      <c r="B22" s="147" t="s">
        <v>132</v>
      </c>
      <c r="C22" s="147" t="s">
        <v>133</v>
      </c>
    </row>
    <row r="23" spans="1:3" ht="15.75">
      <c r="A23" s="146">
        <v>200035</v>
      </c>
      <c r="B23" s="147" t="s">
        <v>134</v>
      </c>
      <c r="C23" s="147" t="s">
        <v>135</v>
      </c>
    </row>
    <row r="24" spans="1:3" ht="15.75">
      <c r="A24" s="146">
        <v>200037</v>
      </c>
      <c r="B24" s="147" t="s">
        <v>136</v>
      </c>
      <c r="C24" s="147" t="s">
        <v>137</v>
      </c>
    </row>
    <row r="25" spans="1:3" ht="15.75">
      <c r="A25" s="146">
        <v>200039</v>
      </c>
      <c r="B25" s="147" t="s">
        <v>237</v>
      </c>
      <c r="C25" s="147" t="s">
        <v>138</v>
      </c>
    </row>
    <row r="26" spans="1:3" ht="15.75">
      <c r="A26" s="146">
        <v>200040</v>
      </c>
      <c r="B26" s="147" t="s">
        <v>139</v>
      </c>
      <c r="C26" s="147" t="s">
        <v>140</v>
      </c>
    </row>
    <row r="27" spans="1:3" ht="15.75">
      <c r="A27" s="146">
        <v>200042</v>
      </c>
      <c r="B27" s="147" t="s">
        <v>141</v>
      </c>
      <c r="C27" s="147" t="s">
        <v>142</v>
      </c>
    </row>
    <row r="28" spans="1:3" ht="15.75">
      <c r="A28" s="146">
        <v>200043</v>
      </c>
      <c r="B28" s="147" t="s">
        <v>13</v>
      </c>
      <c r="C28" s="147" t="s">
        <v>14</v>
      </c>
    </row>
    <row r="29" spans="1:3" ht="15.75">
      <c r="A29" s="146">
        <v>200045</v>
      </c>
      <c r="B29" s="147" t="s">
        <v>15</v>
      </c>
      <c r="C29" s="147" t="s">
        <v>16</v>
      </c>
    </row>
    <row r="30" spans="1:3" ht="15.75">
      <c r="A30" s="146">
        <v>200047</v>
      </c>
      <c r="B30" s="147" t="s">
        <v>17</v>
      </c>
      <c r="C30" s="147" t="s">
        <v>18</v>
      </c>
    </row>
    <row r="31" spans="1:3" ht="15.75">
      <c r="A31" s="146">
        <v>200048</v>
      </c>
      <c r="B31" s="147" t="s">
        <v>88</v>
      </c>
      <c r="C31" s="147" t="s">
        <v>19</v>
      </c>
    </row>
    <row r="32" spans="1:3" ht="15.75">
      <c r="A32" s="146">
        <v>200050</v>
      </c>
      <c r="B32" s="147" t="s">
        <v>20</v>
      </c>
      <c r="C32" s="147" t="s">
        <v>21</v>
      </c>
    </row>
    <row r="33" spans="1:3" ht="15.75">
      <c r="A33" s="146">
        <v>200051</v>
      </c>
      <c r="B33" s="147" t="s">
        <v>22</v>
      </c>
      <c r="C33" s="147" t="s">
        <v>23</v>
      </c>
    </row>
    <row r="34" spans="1:3" ht="15.75">
      <c r="A34" s="146" t="s">
        <v>24</v>
      </c>
      <c r="B34" s="147" t="s">
        <v>25</v>
      </c>
      <c r="C34" s="147" t="s">
        <v>26</v>
      </c>
    </row>
    <row r="35" spans="1:3" ht="15.75">
      <c r="A35" s="146">
        <v>200053</v>
      </c>
      <c r="B35" s="147" t="s">
        <v>27</v>
      </c>
      <c r="C35" s="147" t="s">
        <v>28</v>
      </c>
    </row>
    <row r="36" spans="1:3" ht="15.75">
      <c r="A36" s="146">
        <v>200054</v>
      </c>
      <c r="B36" s="147" t="s">
        <v>29</v>
      </c>
      <c r="C36" s="147" t="s">
        <v>30</v>
      </c>
    </row>
    <row r="37" spans="1:3" ht="15.75">
      <c r="A37" s="146">
        <v>200055</v>
      </c>
      <c r="B37" s="147" t="s">
        <v>31</v>
      </c>
      <c r="C37" s="147" t="s">
        <v>32</v>
      </c>
    </row>
    <row r="38" spans="1:3" ht="15.75">
      <c r="A38" s="146">
        <v>200056</v>
      </c>
      <c r="B38" s="147" t="s">
        <v>33</v>
      </c>
      <c r="C38" s="147" t="s">
        <v>34</v>
      </c>
    </row>
    <row r="39" spans="1:3" ht="15.75">
      <c r="A39" s="146">
        <v>200058</v>
      </c>
      <c r="B39" s="147" t="s">
        <v>35</v>
      </c>
      <c r="C39" s="147" t="s">
        <v>36</v>
      </c>
    </row>
    <row r="40" spans="1:3" ht="15.75">
      <c r="A40" s="146">
        <v>200061</v>
      </c>
      <c r="B40" s="147" t="s">
        <v>37</v>
      </c>
      <c r="C40" s="147" t="s">
        <v>38</v>
      </c>
    </row>
    <row r="41" spans="1:3" ht="15.75">
      <c r="A41" s="146">
        <v>200062</v>
      </c>
      <c r="B41" s="147" t="s">
        <v>39</v>
      </c>
      <c r="C41" s="147" t="s">
        <v>40</v>
      </c>
    </row>
    <row r="42" spans="1:3" ht="15.75">
      <c r="A42" s="146">
        <v>200063</v>
      </c>
      <c r="B42" s="147" t="s">
        <v>41</v>
      </c>
      <c r="C42" s="147" t="s">
        <v>42</v>
      </c>
    </row>
    <row r="43" spans="1:3" ht="15.75">
      <c r="A43" s="146">
        <v>200064</v>
      </c>
      <c r="B43" s="147" t="s">
        <v>43</v>
      </c>
      <c r="C43" s="147" t="s">
        <v>43</v>
      </c>
    </row>
    <row r="44" spans="1:3" ht="15.75">
      <c r="A44" s="146">
        <v>200066</v>
      </c>
      <c r="B44" s="147" t="s">
        <v>44</v>
      </c>
      <c r="C44" s="147" t="s">
        <v>45</v>
      </c>
    </row>
    <row r="45" spans="1:3" ht="15.75">
      <c r="A45" s="146">
        <v>200067</v>
      </c>
      <c r="B45" s="147" t="s">
        <v>46</v>
      </c>
      <c r="C45" s="147" t="s">
        <v>47</v>
      </c>
    </row>
    <row r="46" spans="1:3" ht="15.75">
      <c r="A46" s="146" t="s">
        <v>48</v>
      </c>
      <c r="B46" s="147" t="s">
        <v>49</v>
      </c>
      <c r="C46" s="147" t="s">
        <v>50</v>
      </c>
    </row>
    <row r="47" spans="1:3" ht="15.75">
      <c r="A47" s="149" t="s">
        <v>51</v>
      </c>
      <c r="B47" s="145" t="s">
        <v>52</v>
      </c>
      <c r="C47" s="145" t="s">
        <v>53</v>
      </c>
    </row>
    <row r="48" spans="1:3" ht="15.75">
      <c r="A48" s="146">
        <v>200076</v>
      </c>
      <c r="B48" s="147" t="s">
        <v>54</v>
      </c>
      <c r="C48" s="147" t="s">
        <v>55</v>
      </c>
    </row>
    <row r="49" spans="1:3" ht="15.75">
      <c r="A49" s="146">
        <v>200077</v>
      </c>
      <c r="B49" s="147" t="s">
        <v>56</v>
      </c>
      <c r="C49" s="147" t="s">
        <v>57</v>
      </c>
    </row>
    <row r="50" spans="1:3" ht="15.75">
      <c r="A50" s="146">
        <v>200078</v>
      </c>
      <c r="B50" s="147" t="s">
        <v>58</v>
      </c>
      <c r="C50" s="147" t="s">
        <v>59</v>
      </c>
    </row>
    <row r="51" spans="1:3" ht="15.75">
      <c r="A51" s="146">
        <v>200079</v>
      </c>
      <c r="B51" s="147" t="s">
        <v>60</v>
      </c>
      <c r="C51" s="147" t="s">
        <v>61</v>
      </c>
    </row>
    <row r="52" spans="1:3" ht="15.75">
      <c r="A52" s="149" t="s">
        <v>62</v>
      </c>
      <c r="B52" s="145" t="s">
        <v>63</v>
      </c>
      <c r="C52" s="145" t="s">
        <v>155</v>
      </c>
    </row>
    <row r="53" spans="1:3" ht="15.75">
      <c r="A53" s="146">
        <v>200081</v>
      </c>
      <c r="B53" s="147" t="s">
        <v>156</v>
      </c>
      <c r="C53" s="147" t="s">
        <v>157</v>
      </c>
    </row>
    <row r="54" spans="1:3" ht="15.75">
      <c r="A54" s="146">
        <v>200082</v>
      </c>
      <c r="B54" s="147" t="s">
        <v>158</v>
      </c>
      <c r="C54" s="147" t="s">
        <v>18</v>
      </c>
    </row>
    <row r="55" spans="1:3" ht="15.75">
      <c r="A55" s="146">
        <v>200085</v>
      </c>
      <c r="B55" s="147" t="s">
        <v>159</v>
      </c>
      <c r="C55" s="147" t="s">
        <v>160</v>
      </c>
    </row>
    <row r="56" spans="1:3" ht="15.75">
      <c r="A56" s="146">
        <v>200086</v>
      </c>
      <c r="B56" s="147" t="s">
        <v>161</v>
      </c>
      <c r="C56" s="147" t="s">
        <v>162</v>
      </c>
    </row>
    <row r="57" spans="1:3" ht="15.75">
      <c r="A57" s="146">
        <v>200087</v>
      </c>
      <c r="B57" s="147" t="s">
        <v>163</v>
      </c>
      <c r="C57" s="147" t="s">
        <v>164</v>
      </c>
    </row>
    <row r="58" spans="1:3" ht="15.75">
      <c r="A58" s="146">
        <v>200088</v>
      </c>
      <c r="B58" s="147" t="s">
        <v>165</v>
      </c>
      <c r="C58" s="147" t="s">
        <v>166</v>
      </c>
    </row>
    <row r="59" spans="1:3" ht="15.75">
      <c r="A59" s="146">
        <v>200089</v>
      </c>
      <c r="B59" s="147" t="s">
        <v>165</v>
      </c>
      <c r="C59" s="147" t="s">
        <v>167</v>
      </c>
    </row>
    <row r="60" spans="1:3" ht="15.75">
      <c r="A60" s="146">
        <v>200095</v>
      </c>
      <c r="B60" s="147" t="s">
        <v>168</v>
      </c>
      <c r="C60" s="147" t="s">
        <v>169</v>
      </c>
    </row>
    <row r="61" spans="1:3" ht="15.75">
      <c r="A61" s="146">
        <v>200102</v>
      </c>
      <c r="B61" s="147" t="s">
        <v>170</v>
      </c>
      <c r="C61" s="147" t="s">
        <v>171</v>
      </c>
    </row>
    <row r="62" spans="1:3" ht="15.75">
      <c r="A62" s="146">
        <v>200104</v>
      </c>
      <c r="B62" s="147" t="s">
        <v>172</v>
      </c>
      <c r="C62" s="147" t="s">
        <v>173</v>
      </c>
    </row>
    <row r="63" spans="1:3" ht="15.75">
      <c r="A63" s="146">
        <v>200105</v>
      </c>
      <c r="B63" s="147" t="s">
        <v>174</v>
      </c>
      <c r="C63" s="147" t="s">
        <v>175</v>
      </c>
    </row>
    <row r="64" spans="1:3" ht="15.75">
      <c r="A64" s="150" t="s">
        <v>176</v>
      </c>
      <c r="B64" s="148" t="s">
        <v>177</v>
      </c>
      <c r="C64" s="147" t="s">
        <v>178</v>
      </c>
    </row>
    <row r="65" spans="1:3" ht="15.75">
      <c r="A65" s="146">
        <v>200113</v>
      </c>
      <c r="B65" s="147" t="s">
        <v>179</v>
      </c>
      <c r="C65" s="147" t="s">
        <v>180</v>
      </c>
    </row>
    <row r="66" spans="1:3" ht="15.75">
      <c r="A66" s="146">
        <v>200115</v>
      </c>
      <c r="B66" s="147" t="s">
        <v>181</v>
      </c>
      <c r="C66" s="147" t="s">
        <v>182</v>
      </c>
    </row>
    <row r="67" spans="1:3" ht="15.75">
      <c r="A67" s="146">
        <v>200116</v>
      </c>
      <c r="B67" s="147" t="s">
        <v>183</v>
      </c>
      <c r="C67" s="147" t="s">
        <v>183</v>
      </c>
    </row>
    <row r="68" spans="1:3" ht="15.75">
      <c r="A68" s="146">
        <v>200117</v>
      </c>
      <c r="B68" s="147" t="s">
        <v>184</v>
      </c>
      <c r="C68" s="147" t="s">
        <v>180</v>
      </c>
    </row>
    <row r="69" spans="1:3" ht="15.75">
      <c r="A69" s="149"/>
      <c r="B69" s="145" t="s">
        <v>185</v>
      </c>
      <c r="C69" s="145" t="s">
        <v>186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Kouichi Aoyama VAIO-S15</cp:lastModifiedBy>
  <cp:lastPrinted>2015-04-14T14:34:25Z</cp:lastPrinted>
  <dcterms:created xsi:type="dcterms:W3CDTF">2009-03-04T01:02:54Z</dcterms:created>
  <dcterms:modified xsi:type="dcterms:W3CDTF">2015-06-21T12:38:50Z</dcterms:modified>
  <cp:category/>
  <cp:version/>
  <cp:contentType/>
  <cp:contentStatus/>
</cp:coreProperties>
</file>